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15576" windowHeight="1159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<sst xmlns="http://schemas.openxmlformats.org/spreadsheetml/2006/main" count="1114" uniqueCount="11">
  <si>
    <t>Yes</t>
  </si>
  <si>
    <t>MD</t>
  </si>
  <si>
    <t>Lasser</t>
  </si>
  <si>
    <t>Michael</t>
  </si>
  <si>
    <t>S</t>
  </si>
  <si>
    <t>No</t>
  </si>
  <si>
    <t>Họ</t>
  </si>
  <si>
    <t>Tên</t>
  </si>
  <si>
    <t>Tên Đệm Viết Tắt</t>
  </si>
  <si>
    <t>Chức Danh Chính Của Bác Sĩ</t>
  </si>
  <si>
    <t>Được FAP Bao Trả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</si>
</sst>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맑은 고딕"/>
      <family val="2"/>
    </font>
    <font>
      <sz val="11"/>
      <color indexed="8"/>
      <name val="맑은 고딕"/>
      <family val="2"/>
    </font>
    <font>
      <sz val="11"/>
      <color indexed="9"/>
      <name val="맑은 고딕"/>
      <family val="2"/>
    </font>
    <font>
      <sz val="11"/>
      <color indexed="20"/>
      <name val="맑은 고딕"/>
      <family val="2"/>
    </font>
    <font>
      <b/>
      <sz val="11"/>
      <color indexed="52"/>
      <name val="맑은 고딕"/>
      <family val="2"/>
    </font>
    <font>
      <b/>
      <sz val="11"/>
      <color indexed="9"/>
      <name val="맑은 고딕"/>
      <family val="2"/>
    </font>
    <font>
      <i/>
      <sz val="11"/>
      <color indexed="23"/>
      <name val="맑은 고딕"/>
      <family val="2"/>
    </font>
    <font>
      <sz val="11"/>
      <color indexed="17"/>
      <name val="맑은 고딕"/>
      <family val="2"/>
    </font>
    <font>
      <b/>
      <sz val="15"/>
      <color indexed="56"/>
      <name val="맑은 고딕"/>
      <family val="2"/>
    </font>
    <font>
      <b/>
      <sz val="13"/>
      <color indexed="56"/>
      <name val="맑은 고딕"/>
      <family val="2"/>
    </font>
    <font>
      <b/>
      <sz val="11"/>
      <color indexed="56"/>
      <name val="맑은 고딕"/>
      <family val="2"/>
    </font>
    <font>
      <sz val="11"/>
      <color indexed="62"/>
      <name val="맑은 고딕"/>
      <family val="2"/>
    </font>
    <font>
      <sz val="11"/>
      <color indexed="52"/>
      <name val="맑은 고딕"/>
      <family val="2"/>
    </font>
    <font>
      <sz val="11"/>
      <color indexed="60"/>
      <name val="맑은 고딕"/>
      <family val="2"/>
    </font>
    <font>
      <b/>
      <sz val="11"/>
      <color indexed="63"/>
      <name val="맑은 고딕"/>
      <family val="2"/>
    </font>
    <font>
      <b/>
      <sz val="18"/>
      <color indexed="56"/>
      <name val="맑은 고딕"/>
      <family val="2"/>
    </font>
    <font>
      <b/>
      <sz val="11"/>
      <color indexed="8"/>
      <name val="맑은 고딕"/>
      <family val="2"/>
    </font>
    <font>
      <sz val="11"/>
      <color indexed="10"/>
      <name val="맑은 고딕"/>
      <family val="2"/>
    </font>
    <font>
      <b/>
      <sz val="11"/>
      <color indexed="22"/>
      <name val="맑은 고딕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 tint="-0.149990007281303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37" fillId="33" borderId="0" xfId="0" applyFont="1" applyFill="1" applyAlignment="1">
      <alignment wrapText="1"/>
    </xf>
    <xf numFmtId="0" fontId="37" fillId="34" borderId="0" xfId="0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6"/>
  <sheetViews>
    <sheetView tabSelected="1" view="pageLayout" workbookViewId="0" topLeftCell="A1">
      <selection activeCell="E2" sqref="E2"/>
    </sheetView>
  </sheetViews>
  <sheetFormatPr defaultColWidth="9.140625" defaultRowHeight="15"/>
  <cols>
    <col min="1" max="1" width="16.7109375" style="0" bestFit="1" customWidth="1"/>
    <col min="2" max="2" width="13.7109375" style="0" bestFit="1" customWidth="1"/>
    <col min="3" max="3" width="17.421875" style="0" customWidth="1"/>
    <col min="4" max="4" width="10.7109375" style="0" customWidth="1"/>
    <col min="5" max="5" width="13.140625" style="0" customWidth="1"/>
    <col min="6" max="6" width="8.8515625" style="0" customWidth="1"/>
  </cols>
  <sheetData>
    <row r="1" spans="1:5" s="1" customFormat="1" ht="51.75">
      <c r="A1" s="3" t="s">
        <v>6</v>
      </c>
      <c r="B1" s="3" t="s">
        <v>7</v>
      </c>
      <c r="C1" s="3" t="s">
        <v>8</v>
      </c>
      <c r="D1" s="3" t="s">
        <v>9</v>
      </c>
      <c r="E1" s="4" t="s">
        <v>10</v>
      </c>
    </row>
    <row r="2" spans="1:5" ht="17.25">
      <c r="A2" t="str">
        <f>"Abdi"</f>
        <v>Abdi</v>
      </c>
      <c r="B2" t="str">
        <f>"Zahra"</f>
        <v>Zahra</v>
      </c>
      <c r="C2" t="str">
        <f>"J"</f>
        <v>J</v>
      </c>
      <c r="D2" t="str">
        <f>"MD"</f>
        <v>MD</v>
      </c>
      <c r="E2" t="s">
        <v>5</v>
      </c>
    </row>
    <row r="3" spans="1:5" ht="17.25">
      <c r="A3" t="str">
        <f>"Abend"</f>
        <v>Abend</v>
      </c>
      <c r="B3" t="str">
        <f>"Paul"</f>
        <v>Paul</v>
      </c>
      <c r="D3" t="str">
        <f>"DO"</f>
        <v>DO</v>
      </c>
      <c r="E3" t="s">
        <v>5</v>
      </c>
    </row>
    <row r="4" spans="1:5" ht="17.25">
      <c r="A4" t="str">
        <f>"Abraham"</f>
        <v>Abraham</v>
      </c>
      <c r="B4" t="str">
        <f>"Daniel"</f>
        <v>Daniel</v>
      </c>
      <c r="C4" t="str">
        <f>"J"</f>
        <v>J</v>
      </c>
      <c r="D4" t="str">
        <f>"MD"</f>
        <v>MD</v>
      </c>
      <c r="E4" t="s">
        <v>5</v>
      </c>
    </row>
    <row r="5" spans="1:5" ht="17.25">
      <c r="A5" t="str">
        <f>"Abraham"</f>
        <v>Abraham</v>
      </c>
      <c r="B5" t="str">
        <f>"Ruby"</f>
        <v>Ruby</v>
      </c>
      <c r="D5" t="str">
        <f>"MD"</f>
        <v>MD</v>
      </c>
      <c r="E5" t="s">
        <v>5</v>
      </c>
    </row>
    <row r="6" spans="1:5" ht="17.25">
      <c r="A6" t="str">
        <f>"Abreu"</f>
        <v>Abreu</v>
      </c>
      <c r="B6" t="str">
        <f>"Arnaldo"</f>
        <v>Arnaldo</v>
      </c>
      <c r="D6" t="str">
        <f>"MD"</f>
        <v>MD</v>
      </c>
      <c r="E6" t="s">
        <v>5</v>
      </c>
    </row>
    <row r="7" spans="1:5" ht="17.25">
      <c r="A7" t="str">
        <f>"Acharya"</f>
        <v>Acharya</v>
      </c>
      <c r="B7" t="str">
        <f>"Rashmi"</f>
        <v>Rashmi</v>
      </c>
      <c r="D7" t="str">
        <f>"MD"</f>
        <v>MD</v>
      </c>
      <c r="E7" t="s">
        <v>5</v>
      </c>
    </row>
    <row r="8" spans="1:5" ht="17.25">
      <c r="A8" t="str">
        <f>"Addeo"</f>
        <v>Addeo</v>
      </c>
      <c r="B8" t="str">
        <f>"Jessica"</f>
        <v>Jessica</v>
      </c>
      <c r="C8" t="str">
        <f>"A"</f>
        <v>A</v>
      </c>
      <c r="D8" t="str">
        <f>"DPM"</f>
        <v>DPM</v>
      </c>
      <c r="E8" t="s">
        <v>5</v>
      </c>
    </row>
    <row r="9" spans="1:5" ht="17.25">
      <c r="A9" t="str">
        <f>"Adolfsen"</f>
        <v>Adolfsen</v>
      </c>
      <c r="B9" t="str">
        <f>"Stephen"</f>
        <v>Stephen</v>
      </c>
      <c r="D9" t="str">
        <f aca="true" t="shared" si="0" ref="D9:D18">"MD"</f>
        <v>MD</v>
      </c>
      <c r="E9" t="s">
        <v>5</v>
      </c>
    </row>
    <row r="10" spans="1:5" ht="17.25">
      <c r="A10" t="str">
        <f>"Agarwal"</f>
        <v>Agarwal</v>
      </c>
      <c r="B10" t="str">
        <f>"Nalini"</f>
        <v>Nalini</v>
      </c>
      <c r="D10" t="str">
        <f t="shared" si="0"/>
        <v>MD</v>
      </c>
      <c r="E10" t="s">
        <v>5</v>
      </c>
    </row>
    <row r="11" spans="1:5" ht="17.25">
      <c r="A11" t="str">
        <f>"Agarwala"</f>
        <v>Agarwala</v>
      </c>
      <c r="B11" t="str">
        <f>"Ajay"</f>
        <v>Ajay</v>
      </c>
      <c r="C11" t="str">
        <f>"K"</f>
        <v>K</v>
      </c>
      <c r="D11" t="str">
        <f t="shared" si="0"/>
        <v>MD</v>
      </c>
      <c r="E11" t="s">
        <v>5</v>
      </c>
    </row>
    <row r="12" spans="1:5" ht="17.25">
      <c r="A12" t="str">
        <f>"Aggarwal"</f>
        <v>Aggarwal</v>
      </c>
      <c r="B12" t="str">
        <f>"Roopali"</f>
        <v>Roopali</v>
      </c>
      <c r="D12" t="str">
        <f t="shared" si="0"/>
        <v>MD</v>
      </c>
      <c r="E12" t="s">
        <v>5</v>
      </c>
    </row>
    <row r="13" spans="1:5" ht="17.25">
      <c r="A13" t="str">
        <f>"Agrin"</f>
        <v>Agrin</v>
      </c>
      <c r="B13" t="str">
        <f>"Richard"</f>
        <v>Richard</v>
      </c>
      <c r="D13" t="str">
        <f t="shared" si="0"/>
        <v>MD</v>
      </c>
      <c r="E13" t="s">
        <v>5</v>
      </c>
    </row>
    <row r="14" spans="1:5" ht="17.25">
      <c r="A14" t="str">
        <f>"Aguh"</f>
        <v>Aguh</v>
      </c>
      <c r="B14" t="str">
        <f>"Chikezie"</f>
        <v>Chikezie</v>
      </c>
      <c r="C14" t="str">
        <f>"J"</f>
        <v>J</v>
      </c>
      <c r="D14" t="str">
        <f t="shared" si="0"/>
        <v>MD</v>
      </c>
      <c r="E14" t="s">
        <v>0</v>
      </c>
    </row>
    <row r="15" spans="1:5" ht="17.25">
      <c r="A15" t="str">
        <f>"Ahmad"</f>
        <v>Ahmad</v>
      </c>
      <c r="B15" t="str">
        <f>"Mir"</f>
        <v>Mir</v>
      </c>
      <c r="C15" t="str">
        <f>"S"</f>
        <v>S</v>
      </c>
      <c r="D15" t="str">
        <f t="shared" si="0"/>
        <v>MD</v>
      </c>
      <c r="E15" t="s">
        <v>5</v>
      </c>
    </row>
    <row r="16" spans="1:5" ht="17.25">
      <c r="A16" t="str">
        <f>"Ahmad"</f>
        <v>Ahmad</v>
      </c>
      <c r="B16" t="str">
        <f>"Khoshnood"</f>
        <v>Khoshnood</v>
      </c>
      <c r="D16" t="str">
        <f t="shared" si="0"/>
        <v>MD</v>
      </c>
      <c r="E16" s="2" t="s">
        <v>5</v>
      </c>
    </row>
    <row r="17" spans="1:5" ht="17.25">
      <c r="A17" t="str">
        <f>"Ahmadi"</f>
        <v>Ahmadi</v>
      </c>
      <c r="B17" t="str">
        <f>"David"</f>
        <v>David</v>
      </c>
      <c r="C17" t="str">
        <f>"F"</f>
        <v>F</v>
      </c>
      <c r="D17" t="str">
        <f t="shared" si="0"/>
        <v>MD</v>
      </c>
      <c r="E17" t="s">
        <v>5</v>
      </c>
    </row>
    <row r="18" spans="1:5" ht="17.25">
      <c r="A18" s="2" t="str">
        <f>"Ahmed"</f>
        <v>Ahmed</v>
      </c>
      <c r="B18" s="2" t="str">
        <f>"Kamran"</f>
        <v>Kamran</v>
      </c>
      <c r="C18" s="2"/>
      <c r="D18" s="2" t="str">
        <f t="shared" si="0"/>
        <v>MD</v>
      </c>
      <c r="E18" s="2" t="s">
        <v>0</v>
      </c>
    </row>
    <row r="19" spans="1:5" ht="17.25">
      <c r="A19" t="str">
        <f>"Ahuja"</f>
        <v>Ahuja</v>
      </c>
      <c r="B19" t="str">
        <f>"Kavita"</f>
        <v>Kavita</v>
      </c>
      <c r="C19" t="str">
        <f>"B"</f>
        <v>B</v>
      </c>
      <c r="D19" t="str">
        <f>"DO"</f>
        <v>DO</v>
      </c>
      <c r="E19" t="s">
        <v>5</v>
      </c>
    </row>
    <row r="20" spans="1:5" ht="17.25">
      <c r="A20" t="str">
        <f>"Ahuja"</f>
        <v>Ahuja</v>
      </c>
      <c r="B20" t="str">
        <f>"Naveen"</f>
        <v>Naveen</v>
      </c>
      <c r="D20" t="str">
        <f aca="true" t="shared" si="1" ref="D20:D32">"MD"</f>
        <v>MD</v>
      </c>
      <c r="E20" t="s">
        <v>5</v>
      </c>
    </row>
    <row r="21" spans="1:5" ht="17.25">
      <c r="A21" t="str">
        <f>"Akyar"</f>
        <v>Akyar</v>
      </c>
      <c r="B21" t="str">
        <f>"Selma"</f>
        <v>Selma</v>
      </c>
      <c r="C21" t="str">
        <f>"E"</f>
        <v>E</v>
      </c>
      <c r="D21" t="str">
        <f t="shared" si="1"/>
        <v>MD</v>
      </c>
      <c r="E21" t="s">
        <v>5</v>
      </c>
    </row>
    <row r="22" spans="1:5" ht="17.25">
      <c r="A22" t="str">
        <f>"Albert"</f>
        <v>Albert</v>
      </c>
      <c r="B22" t="str">
        <f>"Aaron"</f>
        <v>Aaron</v>
      </c>
      <c r="D22" t="str">
        <f t="shared" si="1"/>
        <v>MD</v>
      </c>
      <c r="E22" t="s">
        <v>5</v>
      </c>
    </row>
    <row r="23" spans="1:5" ht="17.25">
      <c r="A23" t="str">
        <f>"Alcid"</f>
        <v>Alcid</v>
      </c>
      <c r="B23" t="str">
        <f>"David"</f>
        <v>David</v>
      </c>
      <c r="D23" t="str">
        <f t="shared" si="1"/>
        <v>MD</v>
      </c>
      <c r="E23" t="s">
        <v>0</v>
      </c>
    </row>
    <row r="24" spans="1:5" ht="17.25">
      <c r="A24" t="str">
        <f>"Alexander"</f>
        <v>Alexander</v>
      </c>
      <c r="B24" t="str">
        <f>"Fred"</f>
        <v>Fred</v>
      </c>
      <c r="D24" t="str">
        <f t="shared" si="1"/>
        <v>MD</v>
      </c>
      <c r="E24" t="s">
        <v>5</v>
      </c>
    </row>
    <row r="25" spans="1:5" ht="17.25">
      <c r="A25" t="str">
        <f>"Allegar"</f>
        <v>Allegar</v>
      </c>
      <c r="B25" t="str">
        <f>"Nancy"</f>
        <v>Nancy</v>
      </c>
      <c r="C25" t="str">
        <f>"E"</f>
        <v>E</v>
      </c>
      <c r="D25" t="str">
        <f t="shared" si="1"/>
        <v>MD</v>
      </c>
      <c r="E25" t="s">
        <v>5</v>
      </c>
    </row>
    <row r="26" spans="1:5" ht="17.25">
      <c r="A26" t="str">
        <f>"Allende"</f>
        <v>Allende</v>
      </c>
      <c r="B26" t="str">
        <f>"Jenys"</f>
        <v>Jenys</v>
      </c>
      <c r="D26" t="str">
        <f t="shared" si="1"/>
        <v>MD</v>
      </c>
      <c r="E26" t="s">
        <v>5</v>
      </c>
    </row>
    <row r="27" spans="1:5" ht="17.25">
      <c r="A27" t="str">
        <f>"Alsheikh"</f>
        <v>Alsheikh</v>
      </c>
      <c r="B27" t="str">
        <f>"Huda"</f>
        <v>Huda</v>
      </c>
      <c r="C27" t="str">
        <f>"Y"</f>
        <v>Y</v>
      </c>
      <c r="D27" t="str">
        <f t="shared" si="1"/>
        <v>MD</v>
      </c>
      <c r="E27" t="s">
        <v>5</v>
      </c>
    </row>
    <row r="28" spans="1:5" ht="17.25">
      <c r="A28" t="str">
        <f>"Alter"</f>
        <v>Alter</v>
      </c>
      <c r="B28" t="str">
        <f>"Mark"</f>
        <v>Mark</v>
      </c>
      <c r="D28" t="str">
        <f t="shared" si="1"/>
        <v>MD</v>
      </c>
      <c r="E28" t="s">
        <v>5</v>
      </c>
    </row>
    <row r="29" spans="1:5" ht="17.25">
      <c r="A29" t="str">
        <f>"Altmann"</f>
        <v>Altmann</v>
      </c>
      <c r="B29" t="str">
        <f>"Dory"</f>
        <v>Dory</v>
      </c>
      <c r="C29" t="str">
        <f>"B"</f>
        <v>B</v>
      </c>
      <c r="D29" t="str">
        <f t="shared" si="1"/>
        <v>MD</v>
      </c>
      <c r="E29" t="s">
        <v>5</v>
      </c>
    </row>
    <row r="30" spans="1:5" ht="17.25">
      <c r="A30" t="str">
        <f>"Altobelli, III"</f>
        <v>Altobelli, III</v>
      </c>
      <c r="B30" t="str">
        <f>"Anthony"</f>
        <v>Anthony</v>
      </c>
      <c r="D30" t="str">
        <f t="shared" si="1"/>
        <v>MD</v>
      </c>
      <c r="E30" t="s">
        <v>5</v>
      </c>
    </row>
    <row r="31" spans="1:5" ht="17.25">
      <c r="A31" t="str">
        <f>"Alvaro"</f>
        <v>Alvaro</v>
      </c>
      <c r="B31" t="str">
        <f>"Joseph"</f>
        <v>Joseph</v>
      </c>
      <c r="D31" t="str">
        <f t="shared" si="1"/>
        <v>MD</v>
      </c>
      <c r="E31" t="s">
        <v>5</v>
      </c>
    </row>
    <row r="32" spans="1:5" ht="17.25">
      <c r="A32" t="str">
        <f>"Amara"</f>
        <v>Amara</v>
      </c>
      <c r="B32" t="str">
        <f>"Shobha"</f>
        <v>Shobha</v>
      </c>
      <c r="D32" t="str">
        <f t="shared" si="1"/>
        <v>MD</v>
      </c>
      <c r="E32" t="s">
        <v>0</v>
      </c>
    </row>
    <row r="33" spans="1:5" ht="17.25">
      <c r="A33" t="str">
        <f>"Amin"</f>
        <v>Amin</v>
      </c>
      <c r="B33" t="str">
        <f>"Kunal"</f>
        <v>Kunal</v>
      </c>
      <c r="D33" t="str">
        <f>"DPM"</f>
        <v>DPM</v>
      </c>
      <c r="E33" s="2" t="s">
        <v>5</v>
      </c>
    </row>
    <row r="34" spans="1:5" ht="17.25">
      <c r="A34" t="str">
        <f>"Amir"</f>
        <v>Amir</v>
      </c>
      <c r="B34" t="str">
        <f>"Saba"</f>
        <v>Saba</v>
      </c>
      <c r="D34" t="str">
        <f aca="true" t="shared" si="2" ref="D34:D45">"MD"</f>
        <v>MD</v>
      </c>
      <c r="E34" t="s">
        <v>0</v>
      </c>
    </row>
    <row r="35" spans="1:5" ht="17.25">
      <c r="A35" t="str">
        <f>"Amorosa"</f>
        <v>Amorosa</v>
      </c>
      <c r="B35" t="str">
        <f>"Judith"</f>
        <v>Judith</v>
      </c>
      <c r="C35" t="str">
        <f>"K"</f>
        <v>K</v>
      </c>
      <c r="D35" t="str">
        <f t="shared" si="2"/>
        <v>MD</v>
      </c>
      <c r="E35" t="s">
        <v>5</v>
      </c>
    </row>
    <row r="36" spans="1:5" ht="17.25">
      <c r="A36" t="str">
        <f>"Anderson"</f>
        <v>Anderson</v>
      </c>
      <c r="B36" t="str">
        <f>"Terry"</f>
        <v>Terry</v>
      </c>
      <c r="C36" t="str">
        <f>"M"</f>
        <v>M</v>
      </c>
      <c r="D36" t="str">
        <f t="shared" si="2"/>
        <v>MD</v>
      </c>
      <c r="E36" t="s">
        <v>5</v>
      </c>
    </row>
    <row r="37" spans="1:5" ht="17.25">
      <c r="A37" t="str">
        <f>"Andrei"</f>
        <v>Andrei</v>
      </c>
      <c r="B37" t="str">
        <f>"Valeriu"</f>
        <v>Valeriu</v>
      </c>
      <c r="C37" t="str">
        <f>"E"</f>
        <v>E</v>
      </c>
      <c r="D37" t="str">
        <f t="shared" si="2"/>
        <v>MD</v>
      </c>
      <c r="E37" t="s">
        <v>5</v>
      </c>
    </row>
    <row r="38" spans="1:5" ht="17.25">
      <c r="A38" t="str">
        <f>"Angrist"</f>
        <v>Angrist</v>
      </c>
      <c r="B38" t="str">
        <f>"Richard"</f>
        <v>Richard</v>
      </c>
      <c r="C38" t="str">
        <f>"C"</f>
        <v>C</v>
      </c>
      <c r="D38" t="str">
        <f t="shared" si="2"/>
        <v>MD</v>
      </c>
      <c r="E38" t="s">
        <v>5</v>
      </c>
    </row>
    <row r="39" spans="1:5" ht="17.25">
      <c r="A39" t="str">
        <f>"Ankamah"</f>
        <v>Ankamah</v>
      </c>
      <c r="B39" t="str">
        <f>"Andrew"</f>
        <v>Andrew</v>
      </c>
      <c r="C39" t="str">
        <f>"K"</f>
        <v>K</v>
      </c>
      <c r="D39" t="str">
        <f t="shared" si="2"/>
        <v>MD</v>
      </c>
      <c r="E39" t="s">
        <v>5</v>
      </c>
    </row>
    <row r="40" spans="1:5" ht="17.25">
      <c r="A40" t="str">
        <f>"Anschel"</f>
        <v>Anschel</v>
      </c>
      <c r="B40" t="str">
        <f>"David"</f>
        <v>David</v>
      </c>
      <c r="C40" t="str">
        <f>"J"</f>
        <v>J</v>
      </c>
      <c r="D40" t="str">
        <f t="shared" si="2"/>
        <v>MD</v>
      </c>
      <c r="E40" t="s">
        <v>5</v>
      </c>
    </row>
    <row r="41" spans="1:5" ht="17.25">
      <c r="A41" t="str">
        <f>"Antonacci"</f>
        <v>Antonacci</v>
      </c>
      <c r="B41" t="str">
        <f>"Mark"</f>
        <v>Mark</v>
      </c>
      <c r="C41" t="str">
        <f>"D"</f>
        <v>D</v>
      </c>
      <c r="D41" t="str">
        <f t="shared" si="2"/>
        <v>MD</v>
      </c>
      <c r="E41" t="s">
        <v>5</v>
      </c>
    </row>
    <row r="42" spans="1:5" ht="17.25">
      <c r="A42" t="str">
        <f>"Anwar"</f>
        <v>Anwar</v>
      </c>
      <c r="B42" t="str">
        <f>"Mujahid"</f>
        <v>Mujahid</v>
      </c>
      <c r="D42" t="str">
        <f t="shared" si="2"/>
        <v>MD</v>
      </c>
      <c r="E42" t="s">
        <v>0</v>
      </c>
    </row>
    <row r="43" spans="1:5" ht="17.25">
      <c r="A43" t="str">
        <f>"Apelian"</f>
        <v>Apelian</v>
      </c>
      <c r="B43" t="str">
        <f>"Ara"</f>
        <v>Ara</v>
      </c>
      <c r="D43" t="str">
        <f t="shared" si="2"/>
        <v>MD</v>
      </c>
      <c r="E43" t="s">
        <v>5</v>
      </c>
    </row>
    <row r="44" spans="1:5" ht="17.25">
      <c r="A44" t="str">
        <f>"Arabi"</f>
        <v>Arabi</v>
      </c>
      <c r="B44" t="str">
        <f>"Nida"</f>
        <v>Nida</v>
      </c>
      <c r="D44" t="str">
        <f t="shared" si="2"/>
        <v>MD</v>
      </c>
      <c r="E44" s="2" t="s">
        <v>5</v>
      </c>
    </row>
    <row r="45" spans="1:5" ht="17.25">
      <c r="A45" s="2" t="str">
        <f>"Arkovitz"</f>
        <v>Arkovitz</v>
      </c>
      <c r="B45" s="2" t="str">
        <f>"Marc"</f>
        <v>Marc</v>
      </c>
      <c r="C45" s="2" t="str">
        <f>"S."</f>
        <v>S.</v>
      </c>
      <c r="D45" s="2" t="str">
        <f t="shared" si="2"/>
        <v>MD</v>
      </c>
      <c r="E45" t="s">
        <v>5</v>
      </c>
    </row>
    <row r="46" spans="1:5" ht="17.25">
      <c r="A46" t="str">
        <f>"Armenti"</f>
        <v>Armenti</v>
      </c>
      <c r="B46" t="str">
        <f>"Ronald"</f>
        <v>Ronald</v>
      </c>
      <c r="D46" t="str">
        <f>"DPM"</f>
        <v>DPM</v>
      </c>
      <c r="E46" t="s">
        <v>5</v>
      </c>
    </row>
    <row r="47" spans="1:5" ht="17.25">
      <c r="A47" t="str">
        <f>"Aronson"</f>
        <v>Aronson</v>
      </c>
      <c r="B47" t="str">
        <f>"Scott"</f>
        <v>Scott</v>
      </c>
      <c r="C47" t="str">
        <f>"L"</f>
        <v>L</v>
      </c>
      <c r="D47" t="str">
        <f>"MD"</f>
        <v>MD</v>
      </c>
      <c r="E47" t="s">
        <v>5</v>
      </c>
    </row>
    <row r="48" spans="1:5" ht="17.25">
      <c r="A48" t="str">
        <f>"Arora"</f>
        <v>Arora</v>
      </c>
      <c r="B48" t="str">
        <f>"Tanisha"</f>
        <v>Tanisha</v>
      </c>
      <c r="D48" t="str">
        <f>"MD"</f>
        <v>MD</v>
      </c>
      <c r="E48" t="s">
        <v>5</v>
      </c>
    </row>
    <row r="49" spans="1:5" ht="17.25">
      <c r="A49" t="str">
        <f>"Arun"</f>
        <v>Arun</v>
      </c>
      <c r="B49" t="str">
        <f>"Aparna"</f>
        <v>Aparna</v>
      </c>
      <c r="D49" t="str">
        <f>"MD"</f>
        <v>MD</v>
      </c>
      <c r="E49" t="s">
        <v>5</v>
      </c>
    </row>
    <row r="50" spans="1:5" ht="17.25">
      <c r="A50" t="str">
        <f>"Arya"</f>
        <v>Arya</v>
      </c>
      <c r="B50" t="str">
        <f>"Adarsh"</f>
        <v>Adarsh</v>
      </c>
      <c r="C50" t="str">
        <f>"V"</f>
        <v>V</v>
      </c>
      <c r="D50" t="str">
        <f>"MD"</f>
        <v>MD</v>
      </c>
      <c r="E50" t="s">
        <v>5</v>
      </c>
    </row>
    <row r="51" spans="1:5" ht="17.25">
      <c r="A51" t="str">
        <f>"Asprec"</f>
        <v>Asprec</v>
      </c>
      <c r="B51" t="str">
        <f>"Claro"</f>
        <v>Claro</v>
      </c>
      <c r="C51" t="str">
        <f>"M"</f>
        <v>M</v>
      </c>
      <c r="D51" t="str">
        <f>"MD"</f>
        <v>MD</v>
      </c>
      <c r="E51" t="s">
        <v>5</v>
      </c>
    </row>
    <row r="52" spans="1:5" ht="17.25">
      <c r="A52" t="str">
        <f>"Athouriste"</f>
        <v>Athouriste</v>
      </c>
      <c r="B52" t="str">
        <f>"Olphabine"</f>
        <v>Olphabine</v>
      </c>
      <c r="D52" t="str">
        <f>"DO"</f>
        <v>DO</v>
      </c>
      <c r="E52" t="s">
        <v>5</v>
      </c>
    </row>
    <row r="53" spans="1:5" ht="17.25">
      <c r="A53" t="str">
        <f>"Avendano"</f>
        <v>Avendano</v>
      </c>
      <c r="B53" t="str">
        <f>"Graciano"</f>
        <v>Graciano</v>
      </c>
      <c r="C53" t="str">
        <f>"F"</f>
        <v>F</v>
      </c>
      <c r="D53" t="str">
        <f>"MD"</f>
        <v>MD</v>
      </c>
      <c r="E53" t="s">
        <v>5</v>
      </c>
    </row>
    <row r="54" spans="1:5" ht="17.25">
      <c r="A54" t="str">
        <f>"Avital"</f>
        <v>Avital</v>
      </c>
      <c r="B54" t="str">
        <f>"Itzhak"</f>
        <v>Itzhak</v>
      </c>
      <c r="D54" t="str">
        <f>"MD"</f>
        <v>MD</v>
      </c>
      <c r="E54" t="s">
        <v>0</v>
      </c>
    </row>
    <row r="55" spans="1:5" ht="17.25">
      <c r="A55" t="str">
        <f>"Azer"</f>
        <v>Azer</v>
      </c>
      <c r="B55" t="str">
        <f>"Andrew"</f>
        <v>Andrew</v>
      </c>
      <c r="C55" t="str">
        <f>"E"</f>
        <v>E</v>
      </c>
      <c r="D55" t="str">
        <f>"MD"</f>
        <v>MD</v>
      </c>
      <c r="E55" t="s">
        <v>5</v>
      </c>
    </row>
    <row r="56" spans="1:5" ht="17.25">
      <c r="A56" t="str">
        <f>"Azer"</f>
        <v>Azer</v>
      </c>
      <c r="B56" t="str">
        <f>"George"</f>
        <v>George</v>
      </c>
      <c r="C56" t="str">
        <f>"S"</f>
        <v>S</v>
      </c>
      <c r="D56" t="str">
        <f>"MD"</f>
        <v>MD</v>
      </c>
      <c r="E56" t="s">
        <v>5</v>
      </c>
    </row>
    <row r="57" spans="1:5" ht="17.25">
      <c r="A57" t="str">
        <f>"Aziz"</f>
        <v>Aziz</v>
      </c>
      <c r="B57" t="str">
        <f>"Shahid"</f>
        <v>Shahid</v>
      </c>
      <c r="C57" t="str">
        <f>"R"</f>
        <v>R</v>
      </c>
      <c r="D57" t="str">
        <f>"DMD"</f>
        <v>DMD</v>
      </c>
      <c r="E57" s="2" t="s">
        <v>5</v>
      </c>
    </row>
    <row r="58" spans="1:5" ht="17.25">
      <c r="A58" t="str">
        <f>"Babcock"</f>
        <v>Babcock</v>
      </c>
      <c r="B58" t="str">
        <f>"Karen"</f>
        <v>Karen</v>
      </c>
      <c r="C58" t="str">
        <f>"R"</f>
        <v>R</v>
      </c>
      <c r="D58" t="str">
        <f aca="true" t="shared" si="3" ref="D58:D63">"MD"</f>
        <v>MD</v>
      </c>
      <c r="E58" t="s">
        <v>0</v>
      </c>
    </row>
    <row r="59" spans="1:5" ht="17.25">
      <c r="A59" t="str">
        <f>"Babu"</f>
        <v>Babu</v>
      </c>
      <c r="B59" t="str">
        <f>"Sarath"</f>
        <v>Sarath</v>
      </c>
      <c r="D59" t="str">
        <f t="shared" si="3"/>
        <v>MD</v>
      </c>
      <c r="E59" t="s">
        <v>5</v>
      </c>
    </row>
    <row r="60" spans="1:5" ht="17.25">
      <c r="A60" t="str">
        <f>"Bacus"</f>
        <v>Bacus</v>
      </c>
      <c r="B60" t="str">
        <f>"Saleem"</f>
        <v>Saleem</v>
      </c>
      <c r="D60" t="str">
        <f t="shared" si="3"/>
        <v>MD</v>
      </c>
      <c r="E60" t="s">
        <v>5</v>
      </c>
    </row>
    <row r="61" spans="1:5" ht="17.25">
      <c r="A61" s="2" t="str">
        <f>"Bagay"</f>
        <v>Bagay</v>
      </c>
      <c r="B61" s="2" t="str">
        <f>"Leslie"</f>
        <v>Leslie</v>
      </c>
      <c r="C61" s="2" t="str">
        <f>"A."</f>
        <v>A.</v>
      </c>
      <c r="D61" s="2" t="str">
        <f t="shared" si="3"/>
        <v>MD</v>
      </c>
      <c r="E61" t="s">
        <v>5</v>
      </c>
    </row>
    <row r="62" spans="1:5" ht="17.25">
      <c r="A62" t="str">
        <f>"Baione"</f>
        <v>Baione</v>
      </c>
      <c r="B62" t="str">
        <f>"William"</f>
        <v>William</v>
      </c>
      <c r="C62" t="str">
        <f>"A"</f>
        <v>A</v>
      </c>
      <c r="D62" t="str">
        <f t="shared" si="3"/>
        <v>MD</v>
      </c>
      <c r="E62" t="s">
        <v>5</v>
      </c>
    </row>
    <row r="63" spans="1:5" ht="17.25">
      <c r="A63" t="str">
        <f>"Bakshi"</f>
        <v>Bakshi</v>
      </c>
      <c r="B63" t="str">
        <f>"Neshi"</f>
        <v>Neshi</v>
      </c>
      <c r="D63" t="str">
        <f t="shared" si="3"/>
        <v>MD</v>
      </c>
      <c r="E63" t="s">
        <v>5</v>
      </c>
    </row>
    <row r="64" spans="1:5" ht="17.25">
      <c r="A64" t="str">
        <f>"Balinski"</f>
        <v>Balinski</v>
      </c>
      <c r="B64" t="str">
        <f>"Beth"</f>
        <v>Beth</v>
      </c>
      <c r="C64" t="str">
        <f>"A"</f>
        <v>A</v>
      </c>
      <c r="D64" t="str">
        <f>"DO"</f>
        <v>DO</v>
      </c>
      <c r="E64" t="s">
        <v>5</v>
      </c>
    </row>
    <row r="65" spans="1:5" ht="17.25">
      <c r="A65" t="str">
        <f>"Ballal"</f>
        <v>Ballal</v>
      </c>
      <c r="B65" t="str">
        <f>"Raj"</f>
        <v>Raj</v>
      </c>
      <c r="C65" t="str">
        <f>"S"</f>
        <v>S</v>
      </c>
      <c r="D65" t="str">
        <f aca="true" t="shared" si="4" ref="D65:D71">"MD"</f>
        <v>MD</v>
      </c>
      <c r="E65" t="s">
        <v>5</v>
      </c>
    </row>
    <row r="66" spans="1:5" ht="17.25">
      <c r="A66" t="str">
        <f>"Balog"</f>
        <v>Balog</v>
      </c>
      <c r="B66" t="str">
        <f>"Joshua"</f>
        <v>Joshua</v>
      </c>
      <c r="C66" t="str">
        <f>"D"</f>
        <v>D</v>
      </c>
      <c r="D66" t="str">
        <f t="shared" si="4"/>
        <v>MD</v>
      </c>
      <c r="E66" t="s">
        <v>5</v>
      </c>
    </row>
    <row r="67" spans="1:5" ht="17.25">
      <c r="A67" t="str">
        <f>"Banbahji"</f>
        <v>Banbahji</v>
      </c>
      <c r="B67" t="str">
        <f>"Salim"</f>
        <v>Salim</v>
      </c>
      <c r="D67" t="str">
        <f t="shared" si="4"/>
        <v>MD</v>
      </c>
      <c r="E67" s="2" t="s">
        <v>5</v>
      </c>
    </row>
    <row r="68" spans="1:5" ht="17.25">
      <c r="A68" t="str">
        <f>"Bankole"</f>
        <v>Bankole</v>
      </c>
      <c r="B68" t="str">
        <f>"Bolaji"</f>
        <v>Bolaji</v>
      </c>
      <c r="D68" t="str">
        <f t="shared" si="4"/>
        <v>MD</v>
      </c>
      <c r="E68" s="2" t="s">
        <v>5</v>
      </c>
    </row>
    <row r="69" spans="1:5" ht="17.25">
      <c r="A69" t="str">
        <f>"Banzon"</f>
        <v>Banzon</v>
      </c>
      <c r="B69" t="str">
        <f>"Manuel"</f>
        <v>Manuel</v>
      </c>
      <c r="C69" t="str">
        <f>"T"</f>
        <v>T</v>
      </c>
      <c r="D69" t="str">
        <f t="shared" si="4"/>
        <v>MD</v>
      </c>
      <c r="E69" t="s">
        <v>5</v>
      </c>
    </row>
    <row r="70" spans="1:5" ht="17.25">
      <c r="A70" t="str">
        <f>"Baron"</f>
        <v>Baron</v>
      </c>
      <c r="B70" t="str">
        <f>"Jeremy"</f>
        <v>Jeremy</v>
      </c>
      <c r="C70" t="str">
        <f>"L"</f>
        <v>L</v>
      </c>
      <c r="D70" t="str">
        <f t="shared" si="4"/>
        <v>MD</v>
      </c>
      <c r="E70" t="s">
        <v>5</v>
      </c>
    </row>
    <row r="71" spans="1:5" ht="17.25">
      <c r="A71" t="str">
        <f>"Baron"</f>
        <v>Baron</v>
      </c>
      <c r="B71" t="str">
        <f>"Phillip"</f>
        <v>Phillip</v>
      </c>
      <c r="D71" t="str">
        <f t="shared" si="4"/>
        <v>MD</v>
      </c>
      <c r="E71" t="s">
        <v>5</v>
      </c>
    </row>
    <row r="72" spans="1:5" ht="17.25">
      <c r="A72" t="str">
        <f>"Barry"</f>
        <v>Barry</v>
      </c>
      <c r="B72" t="str">
        <f>"Jena"</f>
        <v>Jena</v>
      </c>
      <c r="C72" t="str">
        <f>"M"</f>
        <v>M</v>
      </c>
      <c r="D72" t="str">
        <f>"DMD"</f>
        <v>DMD</v>
      </c>
      <c r="E72" t="s">
        <v>5</v>
      </c>
    </row>
    <row r="73" spans="1:5" ht="17.25">
      <c r="A73" t="str">
        <f>"Basak"</f>
        <v>Basak</v>
      </c>
      <c r="B73" t="str">
        <f>"Sandip"</f>
        <v>Sandip</v>
      </c>
      <c r="D73" t="str">
        <f aca="true" t="shared" si="5" ref="D73:D84">"MD"</f>
        <v>MD</v>
      </c>
      <c r="E73" t="s">
        <v>5</v>
      </c>
    </row>
    <row r="74" spans="1:5" ht="17.25">
      <c r="A74" t="str">
        <f>"Baxi"</f>
        <v>Baxi</v>
      </c>
      <c r="B74" t="str">
        <f>"Naimish"</f>
        <v>Naimish</v>
      </c>
      <c r="C74" t="str">
        <f>"G"</f>
        <v>G</v>
      </c>
      <c r="D74" t="str">
        <f t="shared" si="5"/>
        <v>MD</v>
      </c>
      <c r="E74" t="s">
        <v>5</v>
      </c>
    </row>
    <row r="75" spans="1:5" ht="17.25">
      <c r="A75" t="str">
        <f>"Beagin"</f>
        <v>Beagin</v>
      </c>
      <c r="B75" t="str">
        <f>"Erinn"</f>
        <v>Erinn</v>
      </c>
      <c r="C75" t="str">
        <f>"E"</f>
        <v>E</v>
      </c>
      <c r="D75" t="str">
        <f t="shared" si="5"/>
        <v>MD</v>
      </c>
      <c r="E75" t="s">
        <v>0</v>
      </c>
    </row>
    <row r="76" spans="1:5" ht="17.25">
      <c r="A76" t="str">
        <f>"Bechler"</f>
        <v>Bechler</v>
      </c>
      <c r="B76" t="str">
        <f>"Jeffrey"</f>
        <v>Jeffrey</v>
      </c>
      <c r="D76" t="str">
        <f t="shared" si="5"/>
        <v>MD</v>
      </c>
      <c r="E76" t="s">
        <v>5</v>
      </c>
    </row>
    <row r="77" spans="1:5" ht="17.25">
      <c r="A77" t="str">
        <f>"Becker"</f>
        <v>Becker</v>
      </c>
      <c r="B77" t="str">
        <f>"Murray"</f>
        <v>Murray</v>
      </c>
      <c r="D77" t="str">
        <f t="shared" si="5"/>
        <v>MD</v>
      </c>
      <c r="E77" t="s">
        <v>5</v>
      </c>
    </row>
    <row r="78" spans="1:5" ht="17.25">
      <c r="A78" t="str">
        <f>"Behar"</f>
        <v>Behar</v>
      </c>
      <c r="B78" t="str">
        <f>"Roger"</f>
        <v>Roger</v>
      </c>
      <c r="D78" t="str">
        <f t="shared" si="5"/>
        <v>MD</v>
      </c>
      <c r="E78" t="s">
        <v>5</v>
      </c>
    </row>
    <row r="79" spans="1:5" ht="17.25">
      <c r="A79" t="str">
        <f>"Beim"</f>
        <v>Beim</v>
      </c>
      <c r="B79" t="str">
        <f>"Daniel"</f>
        <v>Daniel</v>
      </c>
      <c r="C79" t="str">
        <f>"S"</f>
        <v>S</v>
      </c>
      <c r="D79" t="str">
        <f t="shared" si="5"/>
        <v>MD</v>
      </c>
      <c r="E79" t="s">
        <v>5</v>
      </c>
    </row>
    <row r="80" spans="1:5" ht="17.25">
      <c r="A80" t="str">
        <f>"Beim"</f>
        <v>Beim</v>
      </c>
      <c r="B80" t="str">
        <f>"Robert"</f>
        <v>Robert</v>
      </c>
      <c r="C80" t="str">
        <f>"B"</f>
        <v>B</v>
      </c>
      <c r="D80" t="str">
        <f t="shared" si="5"/>
        <v>MD</v>
      </c>
      <c r="E80" t="s">
        <v>0</v>
      </c>
    </row>
    <row r="81" spans="1:5" ht="17.25">
      <c r="A81" t="str">
        <f>"Beiter"</f>
        <v>Beiter</v>
      </c>
      <c r="B81" t="str">
        <f>"Kyle"</f>
        <v>Kyle</v>
      </c>
      <c r="D81" t="str">
        <f t="shared" si="5"/>
        <v>MD</v>
      </c>
      <c r="E81" t="s">
        <v>0</v>
      </c>
    </row>
    <row r="82" spans="1:5" ht="17.25">
      <c r="A82" t="str">
        <f>"Benoy"</f>
        <v>Benoy</v>
      </c>
      <c r="B82" t="str">
        <f>"Leena"</f>
        <v>Leena</v>
      </c>
      <c r="D82" t="str">
        <f t="shared" si="5"/>
        <v>MD</v>
      </c>
      <c r="E82" s="2" t="s">
        <v>5</v>
      </c>
    </row>
    <row r="83" spans="1:5" ht="17.25">
      <c r="A83" t="str">
        <f>"Bergknoff"</f>
        <v>Bergknoff</v>
      </c>
      <c r="B83" t="str">
        <f>"Hugh"</f>
        <v>Hugh</v>
      </c>
      <c r="D83" t="str">
        <f t="shared" si="5"/>
        <v>MD</v>
      </c>
      <c r="E83" t="s">
        <v>5</v>
      </c>
    </row>
    <row r="84" spans="1:5" ht="17.25">
      <c r="A84" t="str">
        <f>"Berkowitz"</f>
        <v>Berkowitz</v>
      </c>
      <c r="B84" t="str">
        <f>"Steven"</f>
        <v>Steven</v>
      </c>
      <c r="D84" t="str">
        <f t="shared" si="5"/>
        <v>MD</v>
      </c>
      <c r="E84" t="s">
        <v>5</v>
      </c>
    </row>
    <row r="85" spans="1:5" ht="17.25">
      <c r="A85" t="str">
        <f>"Berman"</f>
        <v>Berman</v>
      </c>
      <c r="B85" t="str">
        <f>"Marc"</f>
        <v>Marc</v>
      </c>
      <c r="C85" t="str">
        <f>"J"</f>
        <v>J</v>
      </c>
      <c r="D85" t="str">
        <f>"DPM"</f>
        <v>DPM</v>
      </c>
      <c r="E85" t="s">
        <v>5</v>
      </c>
    </row>
    <row r="86" spans="1:5" ht="17.25">
      <c r="A86" t="str">
        <f>"Bernstein"</f>
        <v>Bernstein</v>
      </c>
      <c r="B86" t="str">
        <f>"William"</f>
        <v>William</v>
      </c>
      <c r="C86" t="str">
        <f>"R"</f>
        <v>R</v>
      </c>
      <c r="D86" t="str">
        <f>"MD"</f>
        <v>MD</v>
      </c>
      <c r="E86" t="s">
        <v>0</v>
      </c>
    </row>
    <row r="87" spans="1:5" ht="17.25">
      <c r="A87" t="str">
        <f>"Bertha"</f>
        <v>Bertha</v>
      </c>
      <c r="B87" t="str">
        <f>"Nicholas"</f>
        <v>Nicholas</v>
      </c>
      <c r="C87" t="str">
        <f>"A"</f>
        <v>A</v>
      </c>
      <c r="D87" t="str">
        <f>"DO"</f>
        <v>DO</v>
      </c>
      <c r="E87" t="s">
        <v>5</v>
      </c>
    </row>
    <row r="88" spans="1:5" ht="17.25">
      <c r="A88" t="str">
        <f>"Betz"</f>
        <v>Betz</v>
      </c>
      <c r="B88" t="str">
        <f>"Randal"</f>
        <v>Randal</v>
      </c>
      <c r="C88" t="str">
        <f>"R"</f>
        <v>R</v>
      </c>
      <c r="D88" t="str">
        <f>"MD"</f>
        <v>MD</v>
      </c>
      <c r="E88" t="s">
        <v>5</v>
      </c>
    </row>
    <row r="89" spans="1:5" ht="17.25">
      <c r="A89" t="str">
        <f>"Bhagwat"</f>
        <v>Bhagwat</v>
      </c>
      <c r="B89" t="str">
        <f>"Gauri"</f>
        <v>Gauri</v>
      </c>
      <c r="D89" t="str">
        <f>"MD"</f>
        <v>MD</v>
      </c>
      <c r="E89" t="s">
        <v>5</v>
      </c>
    </row>
    <row r="90" spans="1:5" ht="17.25">
      <c r="A90" t="str">
        <f>"Bhalla"</f>
        <v>Bhalla</v>
      </c>
      <c r="B90" t="str">
        <f>"Rohit"</f>
        <v>Rohit</v>
      </c>
      <c r="D90" t="str">
        <f>"DO"</f>
        <v>DO</v>
      </c>
      <c r="E90" t="s">
        <v>5</v>
      </c>
    </row>
    <row r="91" spans="1:5" ht="17.25">
      <c r="A91" t="str">
        <f>"Bhargava"</f>
        <v>Bhargava</v>
      </c>
      <c r="B91" t="str">
        <f>"Hema"</f>
        <v>Hema</v>
      </c>
      <c r="C91" t="str">
        <f>"P"</f>
        <v>P</v>
      </c>
      <c r="D91" t="str">
        <f aca="true" t="shared" si="6" ref="D91:D107">"MD"</f>
        <v>MD</v>
      </c>
      <c r="E91" t="s">
        <v>5</v>
      </c>
    </row>
    <row r="92" spans="1:5" ht="17.25">
      <c r="A92" t="str">
        <f>"Bharucha"</f>
        <v>Bharucha</v>
      </c>
      <c r="B92" t="str">
        <f>"Dilip"</f>
        <v>Dilip</v>
      </c>
      <c r="D92" t="str">
        <f t="shared" si="6"/>
        <v>MD</v>
      </c>
      <c r="E92" t="s">
        <v>5</v>
      </c>
    </row>
    <row r="93" spans="1:5" ht="17.25">
      <c r="A93" t="str">
        <f>"Bhatti"</f>
        <v>Bhatti</v>
      </c>
      <c r="B93" t="str">
        <f>"Mohammad"</f>
        <v>Mohammad</v>
      </c>
      <c r="C93" t="str">
        <f>"A"</f>
        <v>A</v>
      </c>
      <c r="D93" t="str">
        <f t="shared" si="6"/>
        <v>MD</v>
      </c>
      <c r="E93" t="s">
        <v>5</v>
      </c>
    </row>
    <row r="94" spans="1:5" ht="17.25">
      <c r="A94" t="str">
        <f>"Bhoj"</f>
        <v>Bhoj</v>
      </c>
      <c r="B94" t="str">
        <f>"Tanuja"</f>
        <v>Tanuja</v>
      </c>
      <c r="C94" t="str">
        <f>"D"</f>
        <v>D</v>
      </c>
      <c r="D94" t="str">
        <f t="shared" si="6"/>
        <v>MD</v>
      </c>
      <c r="E94" t="s">
        <v>5</v>
      </c>
    </row>
    <row r="95" spans="1:5" ht="17.25">
      <c r="A95" s="2" t="str">
        <f>"Bielicka"</f>
        <v>Bielicka</v>
      </c>
      <c r="B95" s="2" t="str">
        <f>"Deidre"</f>
        <v>Deidre</v>
      </c>
      <c r="C95" s="2" t="str">
        <f>"L."</f>
        <v>L.</v>
      </c>
      <c r="D95" s="2" t="str">
        <f t="shared" si="6"/>
        <v>MD</v>
      </c>
      <c r="E95" t="s">
        <v>5</v>
      </c>
    </row>
    <row r="96" spans="1:5" ht="17.25">
      <c r="A96" t="str">
        <f>"Biener"</f>
        <v>Biener</v>
      </c>
      <c r="B96" t="str">
        <f>"Robert"</f>
        <v>Robert</v>
      </c>
      <c r="D96" t="str">
        <f t="shared" si="6"/>
        <v>MD</v>
      </c>
      <c r="E96" t="s">
        <v>5</v>
      </c>
    </row>
    <row r="97" spans="1:5" ht="17.25">
      <c r="A97" t="str">
        <f>"Bier"</f>
        <v>Bier</v>
      </c>
      <c r="B97" t="str">
        <f>"Steven"</f>
        <v>Steven</v>
      </c>
      <c r="C97" t="str">
        <f>"J"</f>
        <v>J</v>
      </c>
      <c r="D97" t="str">
        <f t="shared" si="6"/>
        <v>MD</v>
      </c>
      <c r="E97" t="s">
        <v>5</v>
      </c>
    </row>
    <row r="98" spans="1:5" ht="17.25">
      <c r="A98" s="2" t="str">
        <f>"Bird"</f>
        <v>Bird</v>
      </c>
      <c r="B98" s="2" t="str">
        <f>"Charrell"</f>
        <v>Charrell</v>
      </c>
      <c r="C98" s="2"/>
      <c r="D98" s="2" t="str">
        <f t="shared" si="6"/>
        <v>MD</v>
      </c>
      <c r="E98" t="s">
        <v>5</v>
      </c>
    </row>
    <row r="99" spans="1:5" ht="17.25">
      <c r="A99" t="str">
        <f>"Birotte Sanchez"</f>
        <v>Birotte Sanchez</v>
      </c>
      <c r="B99" t="str">
        <f>"Maria"</f>
        <v>Maria</v>
      </c>
      <c r="C99" t="str">
        <f>"J"</f>
        <v>J</v>
      </c>
      <c r="D99" t="str">
        <f t="shared" si="6"/>
        <v>MD</v>
      </c>
      <c r="E99" t="s">
        <v>5</v>
      </c>
    </row>
    <row r="100" spans="1:5" ht="17.25">
      <c r="A100" t="str">
        <f>"Blau"</f>
        <v>Blau</v>
      </c>
      <c r="B100" t="str">
        <f>"Howard"</f>
        <v>Howard</v>
      </c>
      <c r="D100" t="str">
        <f t="shared" si="6"/>
        <v>MD</v>
      </c>
      <c r="E100" t="s">
        <v>0</v>
      </c>
    </row>
    <row r="101" spans="1:5" ht="17.25">
      <c r="A101" t="str">
        <f>"Bloomstein"</f>
        <v>Bloomstein</v>
      </c>
      <c r="B101" t="str">
        <f>"Larry"</f>
        <v>Larry</v>
      </c>
      <c r="C101" t="str">
        <f>"Z"</f>
        <v>Z</v>
      </c>
      <c r="D101" t="str">
        <f t="shared" si="6"/>
        <v>MD</v>
      </c>
      <c r="E101" t="s">
        <v>5</v>
      </c>
    </row>
    <row r="102" spans="1:5" ht="17.25">
      <c r="A102" t="str">
        <f>"Blum"</f>
        <v>Blum</v>
      </c>
      <c r="B102" t="str">
        <f>"Jay"</f>
        <v>Jay</v>
      </c>
      <c r="C102" t="str">
        <f>"R"</f>
        <v>R</v>
      </c>
      <c r="D102" t="str">
        <f t="shared" si="6"/>
        <v>MD</v>
      </c>
      <c r="E102" t="s">
        <v>5</v>
      </c>
    </row>
    <row r="103" spans="1:5" ht="17.25">
      <c r="A103" t="str">
        <f>"Boateng"</f>
        <v>Boateng</v>
      </c>
      <c r="B103" t="str">
        <f>"Akwasi"</f>
        <v>Akwasi</v>
      </c>
      <c r="C103" t="str">
        <f>"A"</f>
        <v>A</v>
      </c>
      <c r="D103" t="str">
        <f t="shared" si="6"/>
        <v>MD</v>
      </c>
      <c r="E103" t="s">
        <v>5</v>
      </c>
    </row>
    <row r="104" spans="1:5" ht="17.25">
      <c r="A104" t="str">
        <f>"Bocage"</f>
        <v>Bocage</v>
      </c>
      <c r="B104" t="str">
        <f>"Jean-Philippe"</f>
        <v>Jean-Philippe</v>
      </c>
      <c r="D104" t="str">
        <f t="shared" si="6"/>
        <v>MD</v>
      </c>
      <c r="E104" t="s">
        <v>5</v>
      </c>
    </row>
    <row r="105" spans="1:5" ht="17.25">
      <c r="A105" t="str">
        <f>"Bodner"</f>
        <v>Bodner</v>
      </c>
      <c r="B105" t="str">
        <f>"Leonard"</f>
        <v>Leonard</v>
      </c>
      <c r="C105" t="str">
        <f>"J"</f>
        <v>J</v>
      </c>
      <c r="D105" t="str">
        <f t="shared" si="6"/>
        <v>MD</v>
      </c>
      <c r="E105" t="s">
        <v>5</v>
      </c>
    </row>
    <row r="106" spans="1:5" ht="17.25">
      <c r="A106" t="str">
        <f>"Bohrer"</f>
        <v>Bohrer</v>
      </c>
      <c r="B106" t="str">
        <f>"Michael"</f>
        <v>Michael</v>
      </c>
      <c r="C106" t="str">
        <f>"K"</f>
        <v>K</v>
      </c>
      <c r="D106" t="str">
        <f t="shared" si="6"/>
        <v>MD</v>
      </c>
      <c r="E106" t="s">
        <v>5</v>
      </c>
    </row>
    <row r="107" spans="1:5" ht="17.25">
      <c r="A107" t="str">
        <f>"Booker"</f>
        <v>Booker</v>
      </c>
      <c r="B107" t="str">
        <f>"Larnie"</f>
        <v>Larnie</v>
      </c>
      <c r="C107" t="str">
        <f>"J"</f>
        <v>J</v>
      </c>
      <c r="D107" t="str">
        <f t="shared" si="6"/>
        <v>MD</v>
      </c>
      <c r="E107" t="s">
        <v>5</v>
      </c>
    </row>
    <row r="108" spans="1:5" ht="17.25">
      <c r="A108" t="str">
        <f>"Bordieri"</f>
        <v>Bordieri</v>
      </c>
      <c r="B108" t="str">
        <f>"Joseph"</f>
        <v>Joseph</v>
      </c>
      <c r="C108" t="str">
        <f>"A"</f>
        <v>A</v>
      </c>
      <c r="D108" t="str">
        <f>"DO"</f>
        <v>DO</v>
      </c>
      <c r="E108" t="s">
        <v>5</v>
      </c>
    </row>
    <row r="109" spans="1:5" ht="17.25">
      <c r="A109" t="str">
        <f>"Borromeo"</f>
        <v>Borromeo</v>
      </c>
      <c r="B109" t="str">
        <f>"Lorenzo"</f>
        <v>Lorenzo</v>
      </c>
      <c r="D109" t="str">
        <f aca="true" t="shared" si="7" ref="D109:D120">"MD"</f>
        <v>MD</v>
      </c>
      <c r="E109" t="s">
        <v>5</v>
      </c>
    </row>
    <row r="110" spans="1:5" ht="17.25">
      <c r="A110" t="str">
        <f>"Botros"</f>
        <v>Botros</v>
      </c>
      <c r="B110" t="str">
        <f>"Nashed"</f>
        <v>Nashed</v>
      </c>
      <c r="C110" t="str">
        <f>"G"</f>
        <v>G</v>
      </c>
      <c r="D110" t="str">
        <f t="shared" si="7"/>
        <v>MD</v>
      </c>
      <c r="E110" t="s">
        <v>5</v>
      </c>
    </row>
    <row r="111" spans="1:5" ht="17.25">
      <c r="A111" t="str">
        <f>"Boudwin"</f>
        <v>Boudwin</v>
      </c>
      <c r="B111" t="str">
        <f>"James"</f>
        <v>James</v>
      </c>
      <c r="C111" t="str">
        <f>"E"</f>
        <v>E</v>
      </c>
      <c r="D111" t="str">
        <f t="shared" si="7"/>
        <v>MD</v>
      </c>
      <c r="E111" t="s">
        <v>5</v>
      </c>
    </row>
    <row r="112" spans="1:5" ht="17.25">
      <c r="A112" t="str">
        <f>"Boutsikaris"</f>
        <v>Boutsikaris</v>
      </c>
      <c r="B112" t="str">
        <f>"Amy"</f>
        <v>Amy</v>
      </c>
      <c r="C112" t="str">
        <f>"S"</f>
        <v>S</v>
      </c>
      <c r="D112" t="str">
        <f t="shared" si="7"/>
        <v>MD</v>
      </c>
      <c r="E112" t="s">
        <v>5</v>
      </c>
    </row>
    <row r="113" spans="1:5" ht="17.25">
      <c r="A113" s="2" t="str">
        <f>"Boutsikaris"</f>
        <v>Boutsikaris</v>
      </c>
      <c r="B113" s="2" t="str">
        <f>"Daniel"</f>
        <v>Daniel</v>
      </c>
      <c r="C113" s="2" t="str">
        <f>"G."</f>
        <v>G.</v>
      </c>
      <c r="D113" s="2" t="str">
        <f t="shared" si="7"/>
        <v>MD</v>
      </c>
      <c r="E113" t="s">
        <v>5</v>
      </c>
    </row>
    <row r="114" spans="1:5" ht="17.25">
      <c r="A114" t="str">
        <f>"Bowe"</f>
        <v>Bowe</v>
      </c>
      <c r="B114" t="str">
        <f>"John"</f>
        <v>John</v>
      </c>
      <c r="C114" t="str">
        <f>"A"</f>
        <v>A</v>
      </c>
      <c r="D114" t="str">
        <f t="shared" si="7"/>
        <v>MD</v>
      </c>
      <c r="E114" t="s">
        <v>5</v>
      </c>
    </row>
    <row r="115" spans="1:5" ht="17.25">
      <c r="A115" t="str">
        <f>"Bramwit"</f>
        <v>Bramwit</v>
      </c>
      <c r="B115" t="str">
        <f>"Mark"</f>
        <v>Mark</v>
      </c>
      <c r="C115" t="str">
        <f>"P"</f>
        <v>P</v>
      </c>
      <c r="D115" t="str">
        <f t="shared" si="7"/>
        <v>MD</v>
      </c>
      <c r="E115" t="s">
        <v>5</v>
      </c>
    </row>
    <row r="116" spans="1:5" ht="17.25">
      <c r="A116" t="str">
        <f>"Brauer"</f>
        <v>Brauer</v>
      </c>
      <c r="B116" t="str">
        <f>"Howard"</f>
        <v>Howard</v>
      </c>
      <c r="D116" t="str">
        <f t="shared" si="7"/>
        <v>MD</v>
      </c>
      <c r="E116" t="s">
        <v>5</v>
      </c>
    </row>
    <row r="117" spans="1:5" ht="17.25">
      <c r="A117" t="str">
        <f>"Brennan"</f>
        <v>Brennan</v>
      </c>
      <c r="B117" t="str">
        <f>"George"</f>
        <v>George</v>
      </c>
      <c r="C117" t="str">
        <f>"G"</f>
        <v>G</v>
      </c>
      <c r="D117" t="str">
        <f t="shared" si="7"/>
        <v>MD</v>
      </c>
      <c r="E117" t="s">
        <v>5</v>
      </c>
    </row>
    <row r="118" spans="1:5" ht="17.25">
      <c r="A118" t="str">
        <f>"Brill"</f>
        <v>Brill</v>
      </c>
      <c r="B118" t="str">
        <f>"Susan"</f>
        <v>Susan</v>
      </c>
      <c r="C118" t="str">
        <f>"R"</f>
        <v>R</v>
      </c>
      <c r="D118" t="str">
        <f t="shared" si="7"/>
        <v>MD</v>
      </c>
      <c r="E118" t="s">
        <v>0</v>
      </c>
    </row>
    <row r="119" spans="1:5" ht="17.25">
      <c r="A119" t="str">
        <f>"Brnouti"</f>
        <v>Brnouti</v>
      </c>
      <c r="B119" t="str">
        <f>"Fares"</f>
        <v>Fares</v>
      </c>
      <c r="D119" t="str">
        <f t="shared" si="7"/>
        <v>MD</v>
      </c>
      <c r="E119" t="s">
        <v>0</v>
      </c>
    </row>
    <row r="120" spans="1:5" ht="17.25">
      <c r="A120" t="str">
        <f>"Broder"</f>
        <v>Broder</v>
      </c>
      <c r="B120" t="str">
        <f>"Arkady"</f>
        <v>Arkady</v>
      </c>
      <c r="D120" t="str">
        <f t="shared" si="7"/>
        <v>MD</v>
      </c>
      <c r="E120" t="s">
        <v>0</v>
      </c>
    </row>
    <row r="121" spans="1:5" ht="17.25">
      <c r="A121" t="str">
        <f>"Brotman-O'Neill"</f>
        <v>Brotman-O'Neill</v>
      </c>
      <c r="B121" t="str">
        <f>"Alissa"</f>
        <v>Alissa</v>
      </c>
      <c r="C121" t="str">
        <f>"S"</f>
        <v>S</v>
      </c>
      <c r="D121" t="str">
        <f>"DO"</f>
        <v>DO</v>
      </c>
      <c r="E121" s="2" t="s">
        <v>5</v>
      </c>
    </row>
    <row r="122" spans="1:5" ht="17.25">
      <c r="A122" t="str">
        <f>"Brown"</f>
        <v>Brown</v>
      </c>
      <c r="B122" t="str">
        <f>"David"</f>
        <v>David</v>
      </c>
      <c r="C122" t="str">
        <f>"P"</f>
        <v>P</v>
      </c>
      <c r="D122" t="str">
        <f>"DO"</f>
        <v>DO</v>
      </c>
      <c r="E122" t="s">
        <v>5</v>
      </c>
    </row>
    <row r="123" spans="1:5" ht="17.25">
      <c r="A123" t="str">
        <f>"Buch"</f>
        <v>Buch</v>
      </c>
      <c r="B123" t="str">
        <f>"Edward"</f>
        <v>Edward</v>
      </c>
      <c r="D123" t="str">
        <f aca="true" t="shared" si="8" ref="D123:D143">"MD"</f>
        <v>MD</v>
      </c>
      <c r="E123" t="s">
        <v>5</v>
      </c>
    </row>
    <row r="124" spans="1:5" ht="17.25">
      <c r="A124" t="str">
        <f>"Buckle"</f>
        <v>Buckle</v>
      </c>
      <c r="B124" t="str">
        <f>"Christopher"</f>
        <v>Christopher</v>
      </c>
      <c r="C124" t="str">
        <f>"E"</f>
        <v>E</v>
      </c>
      <c r="D124" t="str">
        <f t="shared" si="8"/>
        <v>MD</v>
      </c>
      <c r="E124" t="s">
        <v>5</v>
      </c>
    </row>
    <row r="125" spans="1:5" ht="17.25">
      <c r="A125" t="str">
        <f>"Buckley"</f>
        <v>Buckley</v>
      </c>
      <c r="B125" t="str">
        <f>"Laura"</f>
        <v>Laura</v>
      </c>
      <c r="D125" t="str">
        <f t="shared" si="8"/>
        <v>MD</v>
      </c>
      <c r="E125" t="s">
        <v>5</v>
      </c>
    </row>
    <row r="126" spans="1:5" ht="17.25">
      <c r="A126" t="str">
        <f>"Bukhari"</f>
        <v>Bukhari</v>
      </c>
      <c r="B126" t="str">
        <f>"Amar"</f>
        <v>Amar</v>
      </c>
      <c r="D126" t="str">
        <f t="shared" si="8"/>
        <v>MD</v>
      </c>
      <c r="E126" t="s">
        <v>0</v>
      </c>
    </row>
    <row r="127" spans="1:5" ht="17.25">
      <c r="A127" t="str">
        <f>"Bulahan"</f>
        <v>Bulahan</v>
      </c>
      <c r="B127" t="str">
        <f>"Alvin"</f>
        <v>Alvin</v>
      </c>
      <c r="C127" t="str">
        <f>"A"</f>
        <v>A</v>
      </c>
      <c r="D127" t="str">
        <f t="shared" si="8"/>
        <v>MD</v>
      </c>
      <c r="E127" t="s">
        <v>5</v>
      </c>
    </row>
    <row r="128" spans="1:5" ht="17.25">
      <c r="A128" t="str">
        <f>"Bunn"</f>
        <v>Bunn</v>
      </c>
      <c r="B128" t="str">
        <f>"Diane"</f>
        <v>Diane</v>
      </c>
      <c r="C128" t="str">
        <f>"M"</f>
        <v>M</v>
      </c>
      <c r="D128" t="str">
        <f t="shared" si="8"/>
        <v>MD</v>
      </c>
      <c r="E128" t="s">
        <v>5</v>
      </c>
    </row>
    <row r="129" spans="1:5" ht="17.25">
      <c r="A129" t="str">
        <f>"Bupathi"</f>
        <v>Bupathi</v>
      </c>
      <c r="B129" t="str">
        <f>"Kavita"</f>
        <v>Kavita</v>
      </c>
      <c r="D129" t="str">
        <f t="shared" si="8"/>
        <v>MD</v>
      </c>
      <c r="E129" t="s">
        <v>5</v>
      </c>
    </row>
    <row r="130" spans="1:5" ht="17.25">
      <c r="A130" t="str">
        <f>"Burns"</f>
        <v>Burns</v>
      </c>
      <c r="B130" t="str">
        <f>"John"</f>
        <v>John</v>
      </c>
      <c r="C130" t="str">
        <f>"J"</f>
        <v>J</v>
      </c>
      <c r="D130" t="str">
        <f t="shared" si="8"/>
        <v>MD</v>
      </c>
      <c r="E130" t="s">
        <v>5</v>
      </c>
    </row>
    <row r="131" spans="1:5" ht="17.25">
      <c r="A131" t="str">
        <f>"Butler"</f>
        <v>Butler</v>
      </c>
      <c r="B131" t="str">
        <f>"Mark"</f>
        <v>Mark</v>
      </c>
      <c r="C131" t="str">
        <f>"S"</f>
        <v>S</v>
      </c>
      <c r="D131" t="str">
        <f t="shared" si="8"/>
        <v>MD</v>
      </c>
      <c r="E131" t="s">
        <v>5</v>
      </c>
    </row>
    <row r="132" spans="1:5" ht="17.25">
      <c r="A132" s="2" t="str">
        <f>"Byahatti"</f>
        <v>Byahatti</v>
      </c>
      <c r="B132" s="2" t="str">
        <f>"Pramila"</f>
        <v>Pramila</v>
      </c>
      <c r="C132" s="2"/>
      <c r="D132" s="2" t="str">
        <f t="shared" si="8"/>
        <v>MD</v>
      </c>
      <c r="E132" t="s">
        <v>5</v>
      </c>
    </row>
    <row r="133" spans="1:5" ht="17.25">
      <c r="A133" t="str">
        <f>"Byrom"</f>
        <v>Byrom</v>
      </c>
      <c r="B133" t="str">
        <f>"Abbie"</f>
        <v>Abbie</v>
      </c>
      <c r="C133" t="str">
        <f>"R"</f>
        <v>R</v>
      </c>
      <c r="D133" t="str">
        <f t="shared" si="8"/>
        <v>MD</v>
      </c>
      <c r="E133" t="s">
        <v>0</v>
      </c>
    </row>
    <row r="134" spans="1:5" ht="17.25">
      <c r="A134" t="str">
        <f>"Caccavale"</f>
        <v>Caccavale</v>
      </c>
      <c r="B134" t="str">
        <f>"Robert"</f>
        <v>Robert</v>
      </c>
      <c r="D134" t="str">
        <f t="shared" si="8"/>
        <v>MD</v>
      </c>
      <c r="E134" t="s">
        <v>5</v>
      </c>
    </row>
    <row r="135" spans="1:5" ht="17.25">
      <c r="A135" t="str">
        <f>"Calderwood"</f>
        <v>Calderwood</v>
      </c>
      <c r="B135" t="str">
        <f>"Stanley"</f>
        <v>Stanley</v>
      </c>
      <c r="D135" t="str">
        <f t="shared" si="8"/>
        <v>MD</v>
      </c>
      <c r="E135" t="s">
        <v>0</v>
      </c>
    </row>
    <row r="136" spans="1:5" ht="17.25">
      <c r="A136" t="str">
        <f>"Calimlim"</f>
        <v>Calimlim</v>
      </c>
      <c r="B136" t="str">
        <f>"Grace"</f>
        <v>Grace</v>
      </c>
      <c r="C136" t="str">
        <f>"T"</f>
        <v>T</v>
      </c>
      <c r="D136" t="str">
        <f t="shared" si="8"/>
        <v>MD</v>
      </c>
      <c r="E136" t="s">
        <v>5</v>
      </c>
    </row>
    <row r="137" spans="1:5" ht="17.25">
      <c r="A137" s="2" t="str">
        <f>"Callahan"</f>
        <v>Callahan</v>
      </c>
      <c r="B137" s="2" t="str">
        <f>"Richard"</f>
        <v>Richard</v>
      </c>
      <c r="C137" s="2" t="str">
        <f>"A."</f>
        <v>A.</v>
      </c>
      <c r="D137" s="2" t="str">
        <f t="shared" si="8"/>
        <v>MD</v>
      </c>
      <c r="E137" t="s">
        <v>5</v>
      </c>
    </row>
    <row r="138" spans="1:5" ht="17.25">
      <c r="A138" t="str">
        <f>"Cambria"</f>
        <v>Cambria</v>
      </c>
      <c r="B138" t="str">
        <f>"Lina"</f>
        <v>Lina</v>
      </c>
      <c r="D138" t="str">
        <f t="shared" si="8"/>
        <v>MD</v>
      </c>
      <c r="E138" t="s">
        <v>5</v>
      </c>
    </row>
    <row r="139" spans="1:5" ht="17.25">
      <c r="A139" t="str">
        <f>"Camerota"</f>
        <v>Camerota</v>
      </c>
      <c r="B139" t="str">
        <f>"Andrew"</f>
        <v>Andrew</v>
      </c>
      <c r="C139" t="str">
        <f>"M"</f>
        <v>M</v>
      </c>
      <c r="D139" t="str">
        <f t="shared" si="8"/>
        <v>MD</v>
      </c>
      <c r="E139" t="s">
        <v>0</v>
      </c>
    </row>
    <row r="140" spans="1:5" ht="17.25">
      <c r="A140" t="str">
        <f>"Carlucci"</f>
        <v>Carlucci</v>
      </c>
      <c r="B140" t="str">
        <f>"Michael"</f>
        <v>Michael</v>
      </c>
      <c r="D140" t="str">
        <f t="shared" si="8"/>
        <v>MD</v>
      </c>
      <c r="E140" t="s">
        <v>0</v>
      </c>
    </row>
    <row r="141" spans="1:5" ht="17.25">
      <c r="A141" t="str">
        <f>"Carrozza"</f>
        <v>Carrozza</v>
      </c>
      <c r="B141" t="str">
        <f>"Anthony"</f>
        <v>Anthony</v>
      </c>
      <c r="C141" t="str">
        <f>"V"</f>
        <v>V</v>
      </c>
      <c r="D141" t="str">
        <f t="shared" si="8"/>
        <v>MD</v>
      </c>
      <c r="E141" t="s">
        <v>5</v>
      </c>
    </row>
    <row r="142" spans="1:5" ht="17.25">
      <c r="A142" t="str">
        <f>"Casper"</f>
        <v>Casper</v>
      </c>
      <c r="B142" t="str">
        <f>"Robert"</f>
        <v>Robert</v>
      </c>
      <c r="C142" t="str">
        <f>"J"</f>
        <v>J</v>
      </c>
      <c r="D142" t="str">
        <f t="shared" si="8"/>
        <v>MD</v>
      </c>
      <c r="E142" t="s">
        <v>5</v>
      </c>
    </row>
    <row r="143" spans="1:5" ht="17.25">
      <c r="A143" t="str">
        <f>"Catanese"</f>
        <v>Catanese</v>
      </c>
      <c r="B143" t="str">
        <f>"Anthony"</f>
        <v>Anthony</v>
      </c>
      <c r="D143" t="str">
        <f t="shared" si="8"/>
        <v>MD</v>
      </c>
      <c r="E143" t="s">
        <v>5</v>
      </c>
    </row>
    <row r="144" spans="1:5" ht="17.25">
      <c r="A144" t="str">
        <f>"Cean"</f>
        <v>Cean</v>
      </c>
      <c r="B144" t="str">
        <f>"Daniela"</f>
        <v>Daniela</v>
      </c>
      <c r="D144" t="str">
        <f>"DO"</f>
        <v>DO</v>
      </c>
      <c r="E144" t="s">
        <v>5</v>
      </c>
    </row>
    <row r="145" spans="1:5" ht="17.25">
      <c r="A145" t="str">
        <f>"Cederbaum"</f>
        <v>Cederbaum</v>
      </c>
      <c r="B145" t="str">
        <f>"Neil"</f>
        <v>Neil</v>
      </c>
      <c r="C145" t="str">
        <f>"K"</f>
        <v>K</v>
      </c>
      <c r="D145" t="str">
        <f aca="true" t="shared" si="9" ref="D145:D176">"MD"</f>
        <v>MD</v>
      </c>
      <c r="E145" t="s">
        <v>5</v>
      </c>
    </row>
    <row r="146" spans="1:5" ht="17.25">
      <c r="A146" t="str">
        <f>"Censullo"</f>
        <v>Censullo</v>
      </c>
      <c r="B146" t="str">
        <f>"Michael"</f>
        <v>Michael</v>
      </c>
      <c r="D146" t="str">
        <f t="shared" si="9"/>
        <v>MD</v>
      </c>
      <c r="E146" t="s">
        <v>5</v>
      </c>
    </row>
    <row r="147" spans="1:5" ht="17.25">
      <c r="A147" t="str">
        <f>"Cernadas"</f>
        <v>Cernadas</v>
      </c>
      <c r="B147" t="str">
        <f>"Maureen"</f>
        <v>Maureen</v>
      </c>
      <c r="D147" t="str">
        <f t="shared" si="9"/>
        <v>MD</v>
      </c>
      <c r="E147" t="s">
        <v>5</v>
      </c>
    </row>
    <row r="148" spans="1:5" ht="17.25">
      <c r="A148" t="str">
        <f>"Chaaban"</f>
        <v>Chaaban</v>
      </c>
      <c r="B148" t="str">
        <f>"Janti"</f>
        <v>Janti</v>
      </c>
      <c r="D148" t="str">
        <f t="shared" si="9"/>
        <v>MD</v>
      </c>
      <c r="E148" t="s">
        <v>0</v>
      </c>
    </row>
    <row r="149" spans="1:5" ht="17.25">
      <c r="A149" t="str">
        <f>"Chai"</f>
        <v>Chai</v>
      </c>
      <c r="B149" t="str">
        <f>"Bob"</f>
        <v>Bob</v>
      </c>
      <c r="C149" t="str">
        <f>"B"</f>
        <v>B</v>
      </c>
      <c r="D149" t="str">
        <f t="shared" si="9"/>
        <v>MD</v>
      </c>
      <c r="E149" t="s">
        <v>5</v>
      </c>
    </row>
    <row r="150" spans="1:5" ht="17.25">
      <c r="A150" t="str">
        <f>"Chai"</f>
        <v>Chai</v>
      </c>
      <c r="B150" t="str">
        <f>"Yee Meen"</f>
        <v>Yee Meen</v>
      </c>
      <c r="D150" t="str">
        <f t="shared" si="9"/>
        <v>MD</v>
      </c>
      <c r="E150" t="s">
        <v>5</v>
      </c>
    </row>
    <row r="151" spans="1:5" ht="17.25">
      <c r="A151" t="str">
        <f>"Chalikonda"</f>
        <v>Chalikonda</v>
      </c>
      <c r="B151" t="str">
        <f>"Bhavani"</f>
        <v>Bhavani</v>
      </c>
      <c r="C151" t="str">
        <f>"P"</f>
        <v>P</v>
      </c>
      <c r="D151" t="str">
        <f t="shared" si="9"/>
        <v>MD</v>
      </c>
      <c r="E151" t="s">
        <v>0</v>
      </c>
    </row>
    <row r="152" spans="1:5" ht="17.25">
      <c r="A152" t="str">
        <f>"Chan"</f>
        <v>Chan</v>
      </c>
      <c r="B152" t="str">
        <f>"Albert"</f>
        <v>Albert</v>
      </c>
      <c r="C152" t="str">
        <f>"C"</f>
        <v>C</v>
      </c>
      <c r="D152" t="str">
        <f t="shared" si="9"/>
        <v>MD</v>
      </c>
      <c r="E152" t="s">
        <v>5</v>
      </c>
    </row>
    <row r="153" spans="1:5" ht="17.25">
      <c r="A153" t="str">
        <f>"Chandra"</f>
        <v>Chandra</v>
      </c>
      <c r="B153" t="str">
        <f>"Shakuntala"</f>
        <v>Shakuntala</v>
      </c>
      <c r="D153" t="str">
        <f t="shared" si="9"/>
        <v>MD</v>
      </c>
      <c r="E153" t="s">
        <v>0</v>
      </c>
    </row>
    <row r="154" spans="1:5" ht="17.25">
      <c r="A154" t="str">
        <f>"Chang"</f>
        <v>Chang</v>
      </c>
      <c r="B154" t="str">
        <f>"Eric"</f>
        <v>Eric</v>
      </c>
      <c r="C154" t="str">
        <f>"I"</f>
        <v>I</v>
      </c>
      <c r="D154" t="str">
        <f t="shared" si="9"/>
        <v>MD</v>
      </c>
      <c r="E154" s="2" t="s">
        <v>5</v>
      </c>
    </row>
    <row r="155" spans="1:5" ht="17.25">
      <c r="A155" t="str">
        <f>"Channapragada"</f>
        <v>Channapragada</v>
      </c>
      <c r="B155" t="str">
        <f>"Srinivas"</f>
        <v>Srinivas</v>
      </c>
      <c r="D155" t="str">
        <f t="shared" si="9"/>
        <v>MD</v>
      </c>
      <c r="E155" t="s">
        <v>5</v>
      </c>
    </row>
    <row r="156" spans="1:5" ht="17.25">
      <c r="A156" t="str">
        <f>"Chattha"</f>
        <v>Chattha</v>
      </c>
      <c r="B156" t="str">
        <f>"Navpreet"</f>
        <v>Navpreet</v>
      </c>
      <c r="C156" t="str">
        <f>"K"</f>
        <v>K</v>
      </c>
      <c r="D156" t="str">
        <f t="shared" si="9"/>
        <v>MD</v>
      </c>
      <c r="E156" s="2" t="s">
        <v>5</v>
      </c>
    </row>
    <row r="157" spans="1:5" ht="17.25">
      <c r="A157" t="str">
        <f>"Chaubal"</f>
        <v>Chaubal</v>
      </c>
      <c r="B157" t="str">
        <f>"Abhijeet"</f>
        <v>Abhijeet</v>
      </c>
      <c r="D157" t="str">
        <f t="shared" si="9"/>
        <v>MD</v>
      </c>
      <c r="E157" t="s">
        <v>5</v>
      </c>
    </row>
    <row r="158" spans="1:5" ht="17.25">
      <c r="A158" t="str">
        <f>"Chen"</f>
        <v>Chen</v>
      </c>
      <c r="B158" t="str">
        <f>"Deborah"</f>
        <v>Deborah</v>
      </c>
      <c r="C158" t="str">
        <f>"T"</f>
        <v>T</v>
      </c>
      <c r="D158" t="str">
        <f t="shared" si="9"/>
        <v>MD</v>
      </c>
      <c r="E158" t="s">
        <v>5</v>
      </c>
    </row>
    <row r="159" spans="1:5" ht="17.25">
      <c r="A159" t="str">
        <f>"Chen"</f>
        <v>Chen</v>
      </c>
      <c r="B159" t="str">
        <f>"Karl"</f>
        <v>Karl</v>
      </c>
      <c r="C159" t="str">
        <f>"T"</f>
        <v>T</v>
      </c>
      <c r="D159" t="str">
        <f t="shared" si="9"/>
        <v>MD</v>
      </c>
      <c r="E159" t="s">
        <v>5</v>
      </c>
    </row>
    <row r="160" spans="1:5" ht="17.25">
      <c r="A160" t="str">
        <f>"Chen"</f>
        <v>Chen</v>
      </c>
      <c r="B160" t="str">
        <f>"William"</f>
        <v>William</v>
      </c>
      <c r="C160" t="str">
        <f>"Y"</f>
        <v>Y</v>
      </c>
      <c r="D160" t="str">
        <f t="shared" si="9"/>
        <v>MD</v>
      </c>
      <c r="E160" t="s">
        <v>5</v>
      </c>
    </row>
    <row r="161" spans="1:5" ht="17.25">
      <c r="A161" t="str">
        <f>"Chennapragada"</f>
        <v>Chennapragada</v>
      </c>
      <c r="B161" t="str">
        <f>"Ravi"</f>
        <v>Ravi</v>
      </c>
      <c r="C161" t="str">
        <f>"S"</f>
        <v>S</v>
      </c>
      <c r="D161" t="str">
        <f t="shared" si="9"/>
        <v>MD</v>
      </c>
      <c r="E161" t="s">
        <v>5</v>
      </c>
    </row>
    <row r="162" spans="1:5" ht="17.25">
      <c r="A162" t="str">
        <f>"Cherot"</f>
        <v>Cherot</v>
      </c>
      <c r="B162" t="str">
        <f>"Elizabeth"</f>
        <v>Elizabeth</v>
      </c>
      <c r="C162" t="str">
        <f>"K"</f>
        <v>K</v>
      </c>
      <c r="D162" t="str">
        <f t="shared" si="9"/>
        <v>MD</v>
      </c>
      <c r="E162" t="s">
        <v>5</v>
      </c>
    </row>
    <row r="163" spans="1:5" ht="17.25">
      <c r="A163" t="str">
        <f>"Chiappetta"</f>
        <v>Chiappetta</v>
      </c>
      <c r="B163" t="str">
        <f>"Gino"</f>
        <v>Gino</v>
      </c>
      <c r="D163" t="str">
        <f t="shared" si="9"/>
        <v>MD</v>
      </c>
      <c r="E163" t="s">
        <v>5</v>
      </c>
    </row>
    <row r="164" spans="1:5" ht="17.25">
      <c r="A164" s="2" t="str">
        <f>"Chien"</f>
        <v>Chien</v>
      </c>
      <c r="B164" s="2" t="str">
        <f>"Jenny"</f>
        <v>Jenny</v>
      </c>
      <c r="C164" s="2" t="str">
        <f>"H."</f>
        <v>H.</v>
      </c>
      <c r="D164" s="2" t="str">
        <f t="shared" si="9"/>
        <v>MD</v>
      </c>
      <c r="E164" t="s">
        <v>5</v>
      </c>
    </row>
    <row r="165" spans="1:5" ht="17.25">
      <c r="A165" t="str">
        <f>"Chin"</f>
        <v>Chin</v>
      </c>
      <c r="B165" t="str">
        <f>"Deanna"</f>
        <v>Deanna</v>
      </c>
      <c r="C165" t="str">
        <f>"G"</f>
        <v>G</v>
      </c>
      <c r="D165" t="str">
        <f t="shared" si="9"/>
        <v>MD</v>
      </c>
      <c r="E165" t="s">
        <v>5</v>
      </c>
    </row>
    <row r="166" spans="1:5" ht="17.25">
      <c r="A166" t="str">
        <f>"Chitkara"</f>
        <v>Chitkara</v>
      </c>
      <c r="B166" t="str">
        <f>"Denesh"</f>
        <v>Denesh</v>
      </c>
      <c r="C166" t="str">
        <f>"K"</f>
        <v>K</v>
      </c>
      <c r="D166" t="str">
        <f t="shared" si="9"/>
        <v>MD</v>
      </c>
      <c r="E166" t="s">
        <v>0</v>
      </c>
    </row>
    <row r="167" spans="1:5" ht="17.25">
      <c r="A167" t="str">
        <f>"Cho"</f>
        <v>Cho</v>
      </c>
      <c r="B167" t="str">
        <f>"Chang-il"</f>
        <v>Chang-il</v>
      </c>
      <c r="D167" t="str">
        <f t="shared" si="9"/>
        <v>MD</v>
      </c>
      <c r="E167" t="s">
        <v>5</v>
      </c>
    </row>
    <row r="168" spans="1:5" ht="17.25">
      <c r="A168" t="str">
        <f>"Choi"</f>
        <v>Choi</v>
      </c>
      <c r="B168" t="str">
        <f>"Jieun"</f>
        <v>Jieun</v>
      </c>
      <c r="C168" t="str">
        <f>"S"</f>
        <v>S</v>
      </c>
      <c r="D168" t="str">
        <f t="shared" si="9"/>
        <v>MD</v>
      </c>
      <c r="E168" t="s">
        <v>5</v>
      </c>
    </row>
    <row r="169" spans="1:5" ht="17.25">
      <c r="A169" t="str">
        <f>"Choubey"</f>
        <v>Choubey</v>
      </c>
      <c r="B169" t="str">
        <f>"Sheela"</f>
        <v>Sheela</v>
      </c>
      <c r="D169" t="str">
        <f t="shared" si="9"/>
        <v>MD</v>
      </c>
      <c r="E169" t="s">
        <v>5</v>
      </c>
    </row>
    <row r="170" spans="1:5" ht="17.25">
      <c r="A170" t="str">
        <f>"Christian"</f>
        <v>Christian</v>
      </c>
      <c r="B170" t="str">
        <f>"Derick"</f>
        <v>Derick</v>
      </c>
      <c r="D170" t="str">
        <f t="shared" si="9"/>
        <v>MD</v>
      </c>
      <c r="E170" t="s">
        <v>0</v>
      </c>
    </row>
    <row r="171" spans="1:5" ht="17.25">
      <c r="A171" s="2" t="str">
        <f>"Chu"</f>
        <v>Chu</v>
      </c>
      <c r="B171" s="2" t="str">
        <f>"Wei"</f>
        <v>Wei</v>
      </c>
      <c r="C171" s="2"/>
      <c r="D171" s="2" t="str">
        <f t="shared" si="9"/>
        <v>MD</v>
      </c>
      <c r="E171" t="s">
        <v>5</v>
      </c>
    </row>
    <row r="172" spans="1:5" ht="17.25">
      <c r="A172" t="str">
        <f>"Chutke"</f>
        <v>Chutke</v>
      </c>
      <c r="B172" t="str">
        <f>"Prashant"</f>
        <v>Prashant</v>
      </c>
      <c r="C172" t="str">
        <f>"V"</f>
        <v>V</v>
      </c>
      <c r="D172" t="str">
        <f t="shared" si="9"/>
        <v>MD</v>
      </c>
      <c r="E172" t="s">
        <v>5</v>
      </c>
    </row>
    <row r="173" spans="1:5" ht="17.25">
      <c r="A173" t="str">
        <f>"Ciminello"</f>
        <v>Ciminello</v>
      </c>
      <c r="B173" t="str">
        <f>"Frank"</f>
        <v>Frank</v>
      </c>
      <c r="C173" t="str">
        <f>"S"</f>
        <v>S</v>
      </c>
      <c r="D173" t="str">
        <f t="shared" si="9"/>
        <v>MD</v>
      </c>
      <c r="E173" t="s">
        <v>5</v>
      </c>
    </row>
    <row r="174" spans="1:5" ht="17.25">
      <c r="A174" t="str">
        <f>"Coelho-D'Costa"</f>
        <v>Coelho-D'Costa</v>
      </c>
      <c r="B174" t="str">
        <f>"Vinette"</f>
        <v>Vinette</v>
      </c>
      <c r="D174" t="str">
        <f t="shared" si="9"/>
        <v>MD</v>
      </c>
      <c r="E174" t="s">
        <v>5</v>
      </c>
    </row>
    <row r="175" spans="1:5" ht="17.25">
      <c r="A175" t="str">
        <f>"Cogliani"</f>
        <v>Cogliani</v>
      </c>
      <c r="B175" t="str">
        <f>"Ermes"</f>
        <v>Ermes</v>
      </c>
      <c r="D175" t="str">
        <f t="shared" si="9"/>
        <v>MD</v>
      </c>
      <c r="E175" t="s">
        <v>5</v>
      </c>
    </row>
    <row r="176" spans="1:5" ht="17.25">
      <c r="A176" t="str">
        <f>"Cohen"</f>
        <v>Cohen</v>
      </c>
      <c r="B176" t="str">
        <f>"Brad"</f>
        <v>Brad</v>
      </c>
      <c r="D176" t="str">
        <f t="shared" si="9"/>
        <v>MD</v>
      </c>
      <c r="E176" t="s">
        <v>5</v>
      </c>
    </row>
    <row r="177" spans="1:5" ht="17.25">
      <c r="A177" t="str">
        <f>"Cohen"</f>
        <v>Cohen</v>
      </c>
      <c r="B177" t="str">
        <f>"Michele"</f>
        <v>Michele</v>
      </c>
      <c r="C177" t="str">
        <f>"M"</f>
        <v>M</v>
      </c>
      <c r="D177" t="str">
        <f>"DO"</f>
        <v>DO</v>
      </c>
      <c r="E177" t="s">
        <v>5</v>
      </c>
    </row>
    <row r="178" spans="1:5" ht="17.25">
      <c r="A178" t="str">
        <f>"Colavita"</f>
        <v>Colavita</v>
      </c>
      <c r="B178" t="str">
        <f>"Richard"</f>
        <v>Richard</v>
      </c>
      <c r="C178" t="str">
        <f>"D"</f>
        <v>D</v>
      </c>
      <c r="D178" t="str">
        <f aca="true" t="shared" si="10" ref="D178:D194">"MD"</f>
        <v>MD</v>
      </c>
      <c r="E178" t="s">
        <v>5</v>
      </c>
    </row>
    <row r="179" spans="1:5" ht="17.25">
      <c r="A179" t="str">
        <f>"Concepcion"</f>
        <v>Concepcion</v>
      </c>
      <c r="B179" t="str">
        <f>"Kristin"</f>
        <v>Kristin</v>
      </c>
      <c r="D179" t="str">
        <f t="shared" si="10"/>
        <v>MD</v>
      </c>
      <c r="E179" t="s">
        <v>5</v>
      </c>
    </row>
    <row r="180" spans="1:5" ht="17.25">
      <c r="A180" t="str">
        <f>"Conley"</f>
        <v>Conley</v>
      </c>
      <c r="B180" t="str">
        <f>"Thomas"</f>
        <v>Thomas</v>
      </c>
      <c r="C180" t="str">
        <f>"E"</f>
        <v>E</v>
      </c>
      <c r="D180" t="str">
        <f t="shared" si="10"/>
        <v>MD</v>
      </c>
      <c r="E180" t="s">
        <v>5</v>
      </c>
    </row>
    <row r="181" spans="1:5" ht="17.25">
      <c r="A181" t="str">
        <f>"Cook"</f>
        <v>Cook</v>
      </c>
      <c r="B181" t="str">
        <f>"Stephen"</f>
        <v>Stephen</v>
      </c>
      <c r="C181" t="str">
        <f>"S"</f>
        <v>S</v>
      </c>
      <c r="D181" t="str">
        <f t="shared" si="10"/>
        <v>MD</v>
      </c>
      <c r="E181" t="s">
        <v>5</v>
      </c>
    </row>
    <row r="182" spans="1:5" ht="17.25">
      <c r="A182" t="str">
        <f>"Costa"</f>
        <v>Costa</v>
      </c>
      <c r="B182" t="str">
        <f>"Jose"</f>
        <v>Jose</v>
      </c>
      <c r="C182" t="str">
        <f>"C"</f>
        <v>C</v>
      </c>
      <c r="D182" t="str">
        <f t="shared" si="10"/>
        <v>MD</v>
      </c>
      <c r="E182" t="s">
        <v>5</v>
      </c>
    </row>
    <row r="183" spans="1:5" ht="17.25">
      <c r="A183" t="str">
        <f>"Covit"</f>
        <v>Covit</v>
      </c>
      <c r="B183" t="str">
        <f>"Andrew"</f>
        <v>Andrew</v>
      </c>
      <c r="C183" t="str">
        <f>"B"</f>
        <v>B</v>
      </c>
      <c r="D183" t="str">
        <f t="shared" si="10"/>
        <v>MD</v>
      </c>
      <c r="E183" t="s">
        <v>5</v>
      </c>
    </row>
    <row r="184" spans="1:5" ht="17.25">
      <c r="A184" t="str">
        <f>"Coyle"</f>
        <v>Coyle</v>
      </c>
      <c r="B184" t="str">
        <f>"Michael"</f>
        <v>Michael</v>
      </c>
      <c r="C184" t="str">
        <f>"P"</f>
        <v>P</v>
      </c>
      <c r="D184" t="str">
        <f t="shared" si="10"/>
        <v>MD</v>
      </c>
      <c r="E184" t="s">
        <v>5</v>
      </c>
    </row>
    <row r="185" spans="1:5" ht="17.25">
      <c r="A185" t="str">
        <f>"Cruz"</f>
        <v>Cruz</v>
      </c>
      <c r="B185" t="str">
        <f>"Marcos"</f>
        <v>Marcos</v>
      </c>
      <c r="D185" t="str">
        <f t="shared" si="10"/>
        <v>MD</v>
      </c>
      <c r="E185" t="s">
        <v>5</v>
      </c>
    </row>
    <row r="186" spans="1:5" ht="17.25">
      <c r="A186" t="str">
        <f>"Cuddihy"</f>
        <v>Cuddihy</v>
      </c>
      <c r="B186" t="str">
        <f>"Laury"</f>
        <v>Laury</v>
      </c>
      <c r="C186" t="str">
        <f>"A"</f>
        <v>A</v>
      </c>
      <c r="D186" t="str">
        <f t="shared" si="10"/>
        <v>MD</v>
      </c>
      <c r="E186" t="s">
        <v>5</v>
      </c>
    </row>
    <row r="187" spans="1:5" ht="17.25">
      <c r="A187" t="str">
        <f>"Curtiss"</f>
        <v>Curtiss</v>
      </c>
      <c r="B187" t="str">
        <f>"Steven"</f>
        <v>Steven</v>
      </c>
      <c r="C187" t="str">
        <f>"I"</f>
        <v>I</v>
      </c>
      <c r="D187" t="str">
        <f t="shared" si="10"/>
        <v>MD</v>
      </c>
      <c r="E187" t="s">
        <v>5</v>
      </c>
    </row>
    <row r="188" spans="1:5" ht="17.25">
      <c r="A188" t="str">
        <f>"Dadhania"</f>
        <v>Dadhania</v>
      </c>
      <c r="B188" t="str">
        <f>"Jayantilal"</f>
        <v>Jayantilal</v>
      </c>
      <c r="C188" t="str">
        <f>"P"</f>
        <v>P</v>
      </c>
      <c r="D188" t="str">
        <f t="shared" si="10"/>
        <v>MD</v>
      </c>
      <c r="E188" t="s">
        <v>5</v>
      </c>
    </row>
    <row r="189" spans="1:5" ht="17.25">
      <c r="A189" t="str">
        <f>"Dadzie"</f>
        <v>Dadzie</v>
      </c>
      <c r="B189" t="str">
        <f>"Kobena"</f>
        <v>Kobena</v>
      </c>
      <c r="D189" t="str">
        <f t="shared" si="10"/>
        <v>MD</v>
      </c>
      <c r="E189" t="s">
        <v>5</v>
      </c>
    </row>
    <row r="190" spans="1:5" ht="17.25">
      <c r="A190" t="str">
        <f>"Dahal"</f>
        <v>Dahal</v>
      </c>
      <c r="B190" t="str">
        <f>"Ranjan"</f>
        <v>Ranjan</v>
      </c>
      <c r="D190" t="str">
        <f t="shared" si="10"/>
        <v>MD</v>
      </c>
      <c r="E190" t="s">
        <v>0</v>
      </c>
    </row>
    <row r="191" spans="1:5" ht="17.25">
      <c r="A191" s="2" t="str">
        <f>"Daniels"</f>
        <v>Daniels</v>
      </c>
      <c r="B191" s="2" t="str">
        <f>"Lawrence"</f>
        <v>Lawrence</v>
      </c>
      <c r="C191" s="2" t="str">
        <f>"B."</f>
        <v>B.</v>
      </c>
      <c r="D191" s="2" t="str">
        <f t="shared" si="10"/>
        <v>MD</v>
      </c>
      <c r="E191" t="s">
        <v>5</v>
      </c>
    </row>
    <row r="192" spans="1:5" ht="17.25">
      <c r="A192" t="str">
        <f>"Danish"</f>
        <v>Danish</v>
      </c>
      <c r="B192" t="str">
        <f>"Shabbar"</f>
        <v>Shabbar</v>
      </c>
      <c r="C192" t="str">
        <f>"F"</f>
        <v>F</v>
      </c>
      <c r="D192" t="str">
        <f t="shared" si="10"/>
        <v>MD</v>
      </c>
      <c r="E192" t="s">
        <v>5</v>
      </c>
    </row>
    <row r="193" spans="1:5" ht="17.25">
      <c r="A193" t="str">
        <f>"Das"</f>
        <v>Das</v>
      </c>
      <c r="B193" t="str">
        <f>"Arvind"</f>
        <v>Arvind</v>
      </c>
      <c r="C193" t="str">
        <f>"K"</f>
        <v>K</v>
      </c>
      <c r="D193" t="str">
        <f t="shared" si="10"/>
        <v>MD</v>
      </c>
      <c r="E193" t="s">
        <v>5</v>
      </c>
    </row>
    <row r="194" spans="1:5" ht="17.25">
      <c r="A194" t="str">
        <f>"Das"</f>
        <v>Das</v>
      </c>
      <c r="B194" t="str">
        <f>"Sudip"</f>
        <v>Sudip</v>
      </c>
      <c r="D194" t="str">
        <f t="shared" si="10"/>
        <v>MD</v>
      </c>
      <c r="E194" s="2" t="s">
        <v>5</v>
      </c>
    </row>
    <row r="195" spans="1:5" ht="17.25">
      <c r="A195" t="str">
        <f>"Davanzo"</f>
        <v>Davanzo</v>
      </c>
      <c r="B195" t="str">
        <f>"Lawrence"</f>
        <v>Lawrence</v>
      </c>
      <c r="C195" t="str">
        <f>"D"</f>
        <v>D</v>
      </c>
      <c r="D195" t="str">
        <f>"DO"</f>
        <v>DO</v>
      </c>
      <c r="E195" t="s">
        <v>5</v>
      </c>
    </row>
    <row r="196" spans="1:5" ht="17.25">
      <c r="A196" t="str">
        <f>"Davda"</f>
        <v>Davda</v>
      </c>
      <c r="B196" t="str">
        <f>"Niyati"</f>
        <v>Niyati</v>
      </c>
      <c r="D196" t="str">
        <f aca="true" t="shared" si="11" ref="D196:D203">"MD"</f>
        <v>MD</v>
      </c>
      <c r="E196" t="s">
        <v>5</v>
      </c>
    </row>
    <row r="197" spans="1:5" ht="17.25">
      <c r="A197" t="str">
        <f>"Dave"</f>
        <v>Dave</v>
      </c>
      <c r="B197" t="str">
        <f>"Sangeeta"</f>
        <v>Sangeeta</v>
      </c>
      <c r="D197" t="str">
        <f t="shared" si="11"/>
        <v>MD</v>
      </c>
      <c r="E197" t="s">
        <v>5</v>
      </c>
    </row>
    <row r="198" spans="1:5" ht="17.25">
      <c r="A198" t="str">
        <f>"Day-Salvatore"</f>
        <v>Day-Salvatore</v>
      </c>
      <c r="B198" t="str">
        <f>"Debra Lynn"</f>
        <v>Debra Lynn</v>
      </c>
      <c r="C198" t="str">
        <f>"E"</f>
        <v>E</v>
      </c>
      <c r="D198" t="str">
        <f t="shared" si="11"/>
        <v>MD</v>
      </c>
      <c r="E198" t="s">
        <v>0</v>
      </c>
    </row>
    <row r="199" spans="1:5" ht="17.25">
      <c r="A199" t="str">
        <f>"Deak"</f>
        <v>Deak</v>
      </c>
      <c r="B199" t="str">
        <f>"Steven"</f>
        <v>Steven</v>
      </c>
      <c r="C199" t="str">
        <f>"T"</f>
        <v>T</v>
      </c>
      <c r="D199" t="str">
        <f t="shared" si="11"/>
        <v>MD</v>
      </c>
      <c r="E199" t="s">
        <v>5</v>
      </c>
    </row>
    <row r="200" spans="1:5" ht="17.25">
      <c r="A200" s="2" t="str">
        <f>"DeBellis"</f>
        <v>DeBellis</v>
      </c>
      <c r="B200" s="2" t="str">
        <f>"Julia"</f>
        <v>Julia</v>
      </c>
      <c r="C200" s="2"/>
      <c r="D200" s="2" t="str">
        <f t="shared" si="11"/>
        <v>MD</v>
      </c>
      <c r="E200" s="2" t="s">
        <v>0</v>
      </c>
    </row>
    <row r="201" spans="1:5" ht="17.25">
      <c r="A201" t="str">
        <f>"Deka"</f>
        <v>Deka</v>
      </c>
      <c r="B201" t="str">
        <f>"Bharati"</f>
        <v>Bharati</v>
      </c>
      <c r="D201" t="str">
        <f t="shared" si="11"/>
        <v>MD</v>
      </c>
      <c r="E201" t="s">
        <v>5</v>
      </c>
    </row>
    <row r="202" spans="1:5" ht="17.25">
      <c r="A202" t="str">
        <f>"Delmaestro"</f>
        <v>Delmaestro</v>
      </c>
      <c r="B202" t="str">
        <f>"Steven"</f>
        <v>Steven</v>
      </c>
      <c r="C202" t="str">
        <f>"R"</f>
        <v>R</v>
      </c>
      <c r="D202" t="str">
        <f t="shared" si="11"/>
        <v>MD</v>
      </c>
      <c r="E202" t="s">
        <v>5</v>
      </c>
    </row>
    <row r="203" spans="1:5" ht="17.25">
      <c r="A203" t="str">
        <f>"Demesmin"</f>
        <v>Demesmin</v>
      </c>
      <c r="B203" t="str">
        <f>"Didier"</f>
        <v>Didier</v>
      </c>
      <c r="C203" t="str">
        <f>"A"</f>
        <v>A</v>
      </c>
      <c r="D203" t="str">
        <f t="shared" si="11"/>
        <v>MD</v>
      </c>
      <c r="E203" t="s">
        <v>5</v>
      </c>
    </row>
    <row r="204" spans="1:5" ht="17.25">
      <c r="A204" t="str">
        <f>"DeMoss"</f>
        <v>DeMoss</v>
      </c>
      <c r="B204" t="str">
        <f>"Jeanne"</f>
        <v>Jeanne</v>
      </c>
      <c r="C204" t="str">
        <f>"L"</f>
        <v>L</v>
      </c>
      <c r="D204" t="str">
        <f>"DO"</f>
        <v>DO</v>
      </c>
      <c r="E204" t="s">
        <v>5</v>
      </c>
    </row>
    <row r="205" spans="1:5" ht="17.25">
      <c r="A205" t="str">
        <f aca="true" t="shared" si="12" ref="A205:A211">"Desai"</f>
        <v>Desai</v>
      </c>
      <c r="B205" t="str">
        <f>"Aaditya"</f>
        <v>Aaditya</v>
      </c>
      <c r="C205" t="str">
        <f>"A"</f>
        <v>A</v>
      </c>
      <c r="D205" t="str">
        <f>"DO"</f>
        <v>DO</v>
      </c>
      <c r="E205" t="s">
        <v>5</v>
      </c>
    </row>
    <row r="206" spans="1:5" ht="17.25">
      <c r="A206" t="str">
        <f t="shared" si="12"/>
        <v>Desai</v>
      </c>
      <c r="B206" t="str">
        <f>"Ashok"</f>
        <v>Ashok</v>
      </c>
      <c r="C206" t="str">
        <f>"G"</f>
        <v>G</v>
      </c>
      <c r="D206" t="str">
        <f>"MD"</f>
        <v>MD</v>
      </c>
      <c r="E206" t="s">
        <v>5</v>
      </c>
    </row>
    <row r="207" spans="1:5" ht="17.25">
      <c r="A207" t="str">
        <f t="shared" si="12"/>
        <v>Desai</v>
      </c>
      <c r="B207" t="str">
        <f>"Bijal"</f>
        <v>Bijal</v>
      </c>
      <c r="D207" t="str">
        <f>"MD"</f>
        <v>MD</v>
      </c>
      <c r="E207" t="s">
        <v>5</v>
      </c>
    </row>
    <row r="208" spans="1:5" ht="17.25">
      <c r="A208" t="str">
        <f t="shared" si="12"/>
        <v>Desai</v>
      </c>
      <c r="B208" t="str">
        <f>"Darshana"</f>
        <v>Darshana</v>
      </c>
      <c r="C208" t="str">
        <f>"A"</f>
        <v>A</v>
      </c>
      <c r="D208" t="str">
        <f>"MD"</f>
        <v>MD</v>
      </c>
      <c r="E208" t="s">
        <v>5</v>
      </c>
    </row>
    <row r="209" spans="1:5" ht="17.25">
      <c r="A209" t="str">
        <f t="shared" si="12"/>
        <v>Desai</v>
      </c>
      <c r="B209" t="str">
        <f>"Gopal"</f>
        <v>Gopal</v>
      </c>
      <c r="C209" t="str">
        <f>"R"</f>
        <v>R</v>
      </c>
      <c r="D209" t="str">
        <f>"MD"</f>
        <v>MD</v>
      </c>
      <c r="E209" t="s">
        <v>5</v>
      </c>
    </row>
    <row r="210" spans="1:5" ht="17.25">
      <c r="A210" t="str">
        <f t="shared" si="12"/>
        <v>Desai</v>
      </c>
      <c r="B210" t="str">
        <f>"Sameer"</f>
        <v>Sameer</v>
      </c>
      <c r="C210" t="str">
        <f>"P"</f>
        <v>P</v>
      </c>
      <c r="D210" t="str">
        <f>"MD"</f>
        <v>MD</v>
      </c>
      <c r="E210" t="s">
        <v>0</v>
      </c>
    </row>
    <row r="211" spans="1:5" ht="17.25">
      <c r="A211" s="2" t="str">
        <f t="shared" si="12"/>
        <v>Desai</v>
      </c>
      <c r="B211" s="2" t="str">
        <f>"Deep"</f>
        <v>Deep</v>
      </c>
      <c r="C211" s="2" t="str">
        <f>"W."</f>
        <v>W.</v>
      </c>
      <c r="D211" s="2" t="str">
        <f>"DO"</f>
        <v>DO</v>
      </c>
      <c r="E211" t="s">
        <v>5</v>
      </c>
    </row>
    <row r="212" spans="1:5" ht="17.25">
      <c r="A212" t="str">
        <f>"Dev"</f>
        <v>Dev</v>
      </c>
      <c r="B212" t="str">
        <f>"Rajesh"</f>
        <v>Rajesh</v>
      </c>
      <c r="C212" t="str">
        <f>"K"</f>
        <v>K</v>
      </c>
      <c r="D212" t="str">
        <f>"MD"</f>
        <v>MD</v>
      </c>
      <c r="E212" t="s">
        <v>0</v>
      </c>
    </row>
    <row r="213" spans="1:5" ht="17.25">
      <c r="A213" t="str">
        <f>"DiCarlo"</f>
        <v>DiCarlo</v>
      </c>
      <c r="B213" t="str">
        <f>"Jilma"</f>
        <v>Jilma</v>
      </c>
      <c r="C213" t="str">
        <f>"P"</f>
        <v>P</v>
      </c>
      <c r="D213" t="str">
        <f>"MD"</f>
        <v>MD</v>
      </c>
      <c r="E213" t="s">
        <v>5</v>
      </c>
    </row>
    <row r="214" spans="1:5" ht="17.25">
      <c r="A214" t="str">
        <f>"Dixit"</f>
        <v>Dixit</v>
      </c>
      <c r="B214" t="str">
        <f>"Seema"</f>
        <v>Seema</v>
      </c>
      <c r="D214" t="str">
        <f>"DO"</f>
        <v>DO</v>
      </c>
      <c r="E214" t="s">
        <v>5</v>
      </c>
    </row>
    <row r="215" spans="1:5" ht="17.25">
      <c r="A215" t="str">
        <f>"Dixon"</f>
        <v>Dixon</v>
      </c>
      <c r="B215" t="str">
        <f>"Kim"</f>
        <v>Kim</v>
      </c>
      <c r="C215" t="str">
        <f>"C"</f>
        <v>C</v>
      </c>
      <c r="D215" t="str">
        <f>"MD"</f>
        <v>MD</v>
      </c>
      <c r="E215" t="s">
        <v>0</v>
      </c>
    </row>
    <row r="216" spans="1:5" ht="17.25">
      <c r="A216" t="str">
        <f>"Doherty"</f>
        <v>Doherty</v>
      </c>
      <c r="B216" t="str">
        <f>"Leo"</f>
        <v>Leo</v>
      </c>
      <c r="D216" t="str">
        <f>"M.D."</f>
        <v>M.D.</v>
      </c>
      <c r="E216" t="s">
        <v>5</v>
      </c>
    </row>
    <row r="217" spans="1:5" ht="17.25">
      <c r="A217" t="str">
        <f>"Donnenfeld"</f>
        <v>Donnenfeld</v>
      </c>
      <c r="B217" t="str">
        <f>"Alan"</f>
        <v>Alan</v>
      </c>
      <c r="C217" t="str">
        <f>"E"</f>
        <v>E</v>
      </c>
      <c r="D217" t="str">
        <f aca="true" t="shared" si="13" ref="D217:D223">"MD"</f>
        <v>MD</v>
      </c>
      <c r="E217" t="s">
        <v>5</v>
      </c>
    </row>
    <row r="218" spans="1:5" ht="17.25">
      <c r="A218" t="str">
        <f>"Dorazio"</f>
        <v>Dorazio</v>
      </c>
      <c r="B218" t="str">
        <f>"John"</f>
        <v>John</v>
      </c>
      <c r="C218" t="str">
        <f>"L"</f>
        <v>L</v>
      </c>
      <c r="D218" t="str">
        <f t="shared" si="13"/>
        <v>MD</v>
      </c>
      <c r="E218" t="s">
        <v>5</v>
      </c>
    </row>
    <row r="219" spans="1:5" ht="17.25">
      <c r="A219" t="str">
        <f>"Dorfman"</f>
        <v>Dorfman</v>
      </c>
      <c r="B219" t="str">
        <f>"Aaron"</f>
        <v>Aaron</v>
      </c>
      <c r="D219" t="str">
        <f t="shared" si="13"/>
        <v>MD</v>
      </c>
      <c r="E219" t="s">
        <v>5</v>
      </c>
    </row>
    <row r="220" spans="1:5" ht="17.25">
      <c r="A220" t="str">
        <f>"Dorfman"</f>
        <v>Dorfman</v>
      </c>
      <c r="B220" t="str">
        <f>"Joseph"</f>
        <v>Joseph</v>
      </c>
      <c r="C220" t="str">
        <f>"C"</f>
        <v>C</v>
      </c>
      <c r="D220" t="str">
        <f t="shared" si="13"/>
        <v>MD</v>
      </c>
      <c r="E220" t="s">
        <v>5</v>
      </c>
    </row>
    <row r="221" spans="1:5" ht="17.25">
      <c r="A221" t="str">
        <f>"Doshi"</f>
        <v>Doshi</v>
      </c>
      <c r="B221" t="str">
        <f>"Arvind"</f>
        <v>Arvind</v>
      </c>
      <c r="C221" t="str">
        <f>"K"</f>
        <v>K</v>
      </c>
      <c r="D221" t="str">
        <f t="shared" si="13"/>
        <v>MD</v>
      </c>
      <c r="E221" t="s">
        <v>5</v>
      </c>
    </row>
    <row r="222" spans="1:5" ht="17.25">
      <c r="A222" t="str">
        <f>"Doshi"</f>
        <v>Doshi</v>
      </c>
      <c r="B222" t="str">
        <f>"Deepa"</f>
        <v>Deepa</v>
      </c>
      <c r="D222" t="str">
        <f t="shared" si="13"/>
        <v>MD</v>
      </c>
      <c r="E222" t="s">
        <v>5</v>
      </c>
    </row>
    <row r="223" spans="1:5" ht="17.25">
      <c r="A223" t="str">
        <f>"Doumas"</f>
        <v>Doumas</v>
      </c>
      <c r="B223" t="str">
        <f>"Christopher"</f>
        <v>Christopher</v>
      </c>
      <c r="D223" t="str">
        <f t="shared" si="13"/>
        <v>MD</v>
      </c>
      <c r="E223" t="s">
        <v>5</v>
      </c>
    </row>
    <row r="224" spans="1:5" ht="17.25">
      <c r="A224" t="str">
        <f>"Drabik"</f>
        <v>Drabik</v>
      </c>
      <c r="B224" t="str">
        <f>"Thomas"</f>
        <v>Thomas</v>
      </c>
      <c r="C224" t="str">
        <f>"E"</f>
        <v>E</v>
      </c>
      <c r="D224" t="str">
        <f>"DO"</f>
        <v>DO</v>
      </c>
      <c r="E224" t="s">
        <v>5</v>
      </c>
    </row>
    <row r="225" spans="1:5" ht="17.25">
      <c r="A225" t="str">
        <f>"Dravid"</f>
        <v>Dravid</v>
      </c>
      <c r="B225" t="str">
        <f>"Anjana"</f>
        <v>Anjana</v>
      </c>
      <c r="D225" t="str">
        <f>"MD"</f>
        <v>MD</v>
      </c>
      <c r="E225" t="s">
        <v>5</v>
      </c>
    </row>
    <row r="226" spans="1:5" ht="17.25">
      <c r="A226" s="2" t="str">
        <f>"Drezner"</f>
        <v>Drezner</v>
      </c>
      <c r="B226" s="2" t="str">
        <f>"Dean"</f>
        <v>Dean</v>
      </c>
      <c r="C226" s="2" t="str">
        <f>"A."</f>
        <v>A.</v>
      </c>
      <c r="D226" s="2" t="str">
        <f>"MD"</f>
        <v>MD</v>
      </c>
      <c r="E226" t="s">
        <v>5</v>
      </c>
    </row>
    <row r="227" spans="1:5" ht="17.25">
      <c r="A227" t="str">
        <f>"Dribbon"</f>
        <v>Dribbon</v>
      </c>
      <c r="B227" t="str">
        <f>"Steven"</f>
        <v>Steven</v>
      </c>
      <c r="C227" t="str">
        <f>"M"</f>
        <v>M</v>
      </c>
      <c r="D227" t="str">
        <f>"DPM"</f>
        <v>DPM</v>
      </c>
      <c r="E227" t="s">
        <v>5</v>
      </c>
    </row>
    <row r="228" spans="1:5" ht="17.25">
      <c r="A228" t="str">
        <f>"Dubov"</f>
        <v>Dubov</v>
      </c>
      <c r="B228" t="str">
        <f>"Glenn"</f>
        <v>Glenn</v>
      </c>
      <c r="C228" t="str">
        <f>"A"</f>
        <v>A</v>
      </c>
      <c r="D228" t="str">
        <f>"MD"</f>
        <v>MD</v>
      </c>
      <c r="E228" t="s">
        <v>5</v>
      </c>
    </row>
    <row r="229" spans="1:5" ht="17.25">
      <c r="A229" t="str">
        <f>"Duffoo"</f>
        <v>Duffoo</v>
      </c>
      <c r="B229" t="str">
        <f>"Frantz"</f>
        <v>Frantz</v>
      </c>
      <c r="C229" t="str">
        <f>"M"</f>
        <v>M</v>
      </c>
      <c r="D229" t="str">
        <f>"MD"</f>
        <v>MD</v>
      </c>
      <c r="E229" t="s">
        <v>0</v>
      </c>
    </row>
    <row r="230" spans="1:5" ht="17.25">
      <c r="A230" t="str">
        <f>"Duhl"</f>
        <v>Duhl</v>
      </c>
      <c r="B230" t="str">
        <f>"Jozsef"</f>
        <v>Jozsef</v>
      </c>
      <c r="C230" t="str">
        <f>"S"</f>
        <v>S</v>
      </c>
      <c r="D230" t="str">
        <f>"MD"</f>
        <v>MD</v>
      </c>
      <c r="E230" t="s">
        <v>5</v>
      </c>
    </row>
    <row r="231" spans="1:5" ht="17.25">
      <c r="A231" t="str">
        <f>"Dunn"</f>
        <v>Dunn</v>
      </c>
      <c r="B231" t="str">
        <f>"Anna"</f>
        <v>Anna</v>
      </c>
      <c r="C231" t="str">
        <f>"M"</f>
        <v>M</v>
      </c>
      <c r="D231" t="str">
        <f>"MD"</f>
        <v>MD</v>
      </c>
      <c r="E231" t="s">
        <v>5</v>
      </c>
    </row>
    <row r="232" spans="1:5" ht="17.25">
      <c r="A232" t="str">
        <f>"Dwivedi"</f>
        <v>Dwivedi</v>
      </c>
      <c r="B232" t="str">
        <f>"Shaunak"</f>
        <v>Shaunak</v>
      </c>
      <c r="D232" t="str">
        <f>"DO"</f>
        <v>DO</v>
      </c>
      <c r="E232" t="s">
        <v>0</v>
      </c>
    </row>
    <row r="233" spans="1:5" ht="17.25">
      <c r="A233" t="str">
        <f>"Eardley"</f>
        <v>Eardley</v>
      </c>
      <c r="B233" t="str">
        <f>"Anna"</f>
        <v>Anna</v>
      </c>
      <c r="D233" t="str">
        <f aca="true" t="shared" si="14" ref="D233:D239">"MD"</f>
        <v>MD</v>
      </c>
      <c r="E233" t="s">
        <v>5</v>
      </c>
    </row>
    <row r="234" spans="1:5" ht="17.25">
      <c r="A234" t="str">
        <f>"Ebel"</f>
        <v>Ebel</v>
      </c>
      <c r="B234" t="str">
        <f>"Keren"</f>
        <v>Keren</v>
      </c>
      <c r="D234" t="str">
        <f t="shared" si="14"/>
        <v>MD</v>
      </c>
      <c r="E234" t="s">
        <v>5</v>
      </c>
    </row>
    <row r="235" spans="1:5" ht="17.25">
      <c r="A235" t="str">
        <f>"Eck"</f>
        <v>Eck</v>
      </c>
      <c r="B235" t="str">
        <f>"Alieta"</f>
        <v>Alieta</v>
      </c>
      <c r="C235" t="str">
        <f>"R"</f>
        <v>R</v>
      </c>
      <c r="D235" t="str">
        <f t="shared" si="14"/>
        <v>MD</v>
      </c>
      <c r="E235" t="s">
        <v>5</v>
      </c>
    </row>
    <row r="236" spans="1:5" ht="17.25">
      <c r="A236" t="str">
        <f>"Edelman"</f>
        <v>Edelman</v>
      </c>
      <c r="B236" t="str">
        <f>"Bruce"</f>
        <v>Bruce</v>
      </c>
      <c r="C236" t="str">
        <f>"A"</f>
        <v>A</v>
      </c>
      <c r="D236" t="str">
        <f t="shared" si="14"/>
        <v>MD</v>
      </c>
      <c r="E236" t="s">
        <v>5</v>
      </c>
    </row>
    <row r="237" spans="1:5" ht="17.25">
      <c r="A237" t="str">
        <f>"Edelman"</f>
        <v>Edelman</v>
      </c>
      <c r="B237" t="str">
        <f>"Douglas"</f>
        <v>Douglas</v>
      </c>
      <c r="C237" t="str">
        <f>"J"</f>
        <v>J</v>
      </c>
      <c r="D237" t="str">
        <f t="shared" si="14"/>
        <v>MD</v>
      </c>
      <c r="E237" t="s">
        <v>5</v>
      </c>
    </row>
    <row r="238" spans="1:5" ht="17.25">
      <c r="A238" t="str">
        <f>"El Banna"</f>
        <v>El Banna</v>
      </c>
      <c r="B238" t="str">
        <f>"Mahmoud"</f>
        <v>Mahmoud</v>
      </c>
      <c r="D238" t="str">
        <f t="shared" si="14"/>
        <v>MD</v>
      </c>
      <c r="E238" t="s">
        <v>0</v>
      </c>
    </row>
    <row r="239" spans="1:5" ht="17.25">
      <c r="A239" t="str">
        <f>"El Khashab"</f>
        <v>El Khashab</v>
      </c>
      <c r="B239" t="str">
        <f>"Mostafa"</f>
        <v>Mostafa</v>
      </c>
      <c r="D239" t="str">
        <f t="shared" si="14"/>
        <v>MD</v>
      </c>
      <c r="E239" t="s">
        <v>5</v>
      </c>
    </row>
    <row r="240" spans="1:5" ht="17.25">
      <c r="A240" s="2" t="str">
        <f>"Elshinawy"</f>
        <v>Elshinawy</v>
      </c>
      <c r="B240" s="2" t="str">
        <f>"Ashgan"</f>
        <v>Ashgan</v>
      </c>
      <c r="C240" s="2" t="str">
        <f>"A."</f>
        <v>A.</v>
      </c>
      <c r="D240" s="2" t="str">
        <f>"DO"</f>
        <v>DO</v>
      </c>
      <c r="E240" t="s">
        <v>5</v>
      </c>
    </row>
    <row r="241" spans="1:5" ht="17.25">
      <c r="A241" t="str">
        <f>"Engel"</f>
        <v>Engel</v>
      </c>
      <c r="B241" t="str">
        <f>"John"</f>
        <v>John</v>
      </c>
      <c r="C241" t="str">
        <f>"M"</f>
        <v>M</v>
      </c>
      <c r="D241" t="str">
        <f>"MD"</f>
        <v>MD</v>
      </c>
      <c r="E241" t="s">
        <v>5</v>
      </c>
    </row>
    <row r="242" spans="1:5" ht="17.25">
      <c r="A242" t="str">
        <f>"Engel"</f>
        <v>Engel</v>
      </c>
      <c r="B242" t="str">
        <f>"Philip"</f>
        <v>Philip</v>
      </c>
      <c r="C242" t="str">
        <f>"S"</f>
        <v>S</v>
      </c>
      <c r="D242" t="str">
        <f>"DMD"</f>
        <v>DMD</v>
      </c>
      <c r="E242" t="s">
        <v>5</v>
      </c>
    </row>
    <row r="243" spans="1:5" ht="17.25">
      <c r="A243" t="str">
        <f>"Epstein"</f>
        <v>Epstein</v>
      </c>
      <c r="B243" t="str">
        <f>"Boris"</f>
        <v>Boris</v>
      </c>
      <c r="D243" t="str">
        <f>"DO"</f>
        <v>DO</v>
      </c>
      <c r="E243" t="s">
        <v>5</v>
      </c>
    </row>
    <row r="244" spans="1:5" ht="17.25">
      <c r="A244" t="str">
        <f>"Epstein"</f>
        <v>Epstein</v>
      </c>
      <c r="B244" t="str">
        <f>"Robert"</f>
        <v>Robert</v>
      </c>
      <c r="C244" t="str">
        <f>"E"</f>
        <v>E</v>
      </c>
      <c r="D244" t="str">
        <f aca="true" t="shared" si="15" ref="D244:D266">"MD"</f>
        <v>MD</v>
      </c>
      <c r="E244" t="s">
        <v>5</v>
      </c>
    </row>
    <row r="245" spans="1:5" ht="17.25">
      <c r="A245" t="str">
        <f>"Erlikhman"</f>
        <v>Erlikhman</v>
      </c>
      <c r="B245" t="str">
        <f>"Alla"</f>
        <v>Alla</v>
      </c>
      <c r="D245" t="str">
        <f t="shared" si="15"/>
        <v>MD</v>
      </c>
      <c r="E245" t="s">
        <v>5</v>
      </c>
    </row>
    <row r="246" spans="1:5" ht="17.25">
      <c r="A246" t="str">
        <f>"Esterov"</f>
        <v>Esterov</v>
      </c>
      <c r="B246" t="str">
        <f>"Elizabeth"</f>
        <v>Elizabeth</v>
      </c>
      <c r="D246" t="str">
        <f t="shared" si="15"/>
        <v>MD</v>
      </c>
      <c r="E246" t="s">
        <v>5</v>
      </c>
    </row>
    <row r="247" spans="1:5" ht="17.25">
      <c r="A247" t="str">
        <f>"Etheridge"</f>
        <v>Etheridge</v>
      </c>
      <c r="B247" t="str">
        <f>"Barbara"</f>
        <v>Barbara</v>
      </c>
      <c r="C247" t="str">
        <f>"A"</f>
        <v>A</v>
      </c>
      <c r="D247" t="str">
        <f t="shared" si="15"/>
        <v>MD</v>
      </c>
      <c r="E247" t="s">
        <v>5</v>
      </c>
    </row>
    <row r="248" spans="1:5" ht="17.25">
      <c r="A248" t="str">
        <f>"Euler"</f>
        <v>Euler</v>
      </c>
      <c r="B248" t="str">
        <f>"Dillon"</f>
        <v>Dillon</v>
      </c>
      <c r="C248" t="str">
        <f>"C"</f>
        <v>C</v>
      </c>
      <c r="D248" t="str">
        <f t="shared" si="15"/>
        <v>MD</v>
      </c>
      <c r="E248" s="2" t="s">
        <v>5</v>
      </c>
    </row>
    <row r="249" spans="1:5" ht="17.25">
      <c r="A249" t="str">
        <f>"Evangelista"</f>
        <v>Evangelista</v>
      </c>
      <c r="B249" t="str">
        <f>"Felix"</f>
        <v>Felix</v>
      </c>
      <c r="D249" t="str">
        <f t="shared" si="15"/>
        <v>MD</v>
      </c>
      <c r="E249" t="s">
        <v>5</v>
      </c>
    </row>
    <row r="250" spans="1:5" ht="17.25">
      <c r="A250" t="str">
        <f>"Factor"</f>
        <v>Factor</v>
      </c>
      <c r="B250" t="str">
        <f>"Steven"</f>
        <v>Steven</v>
      </c>
      <c r="C250" t="str">
        <f>"D"</f>
        <v>D</v>
      </c>
      <c r="D250" t="str">
        <f t="shared" si="15"/>
        <v>MD</v>
      </c>
      <c r="E250" s="2" t="s">
        <v>5</v>
      </c>
    </row>
    <row r="251" spans="1:5" ht="17.25">
      <c r="A251" t="str">
        <f>"Fang"</f>
        <v>Fang</v>
      </c>
      <c r="B251" t="str">
        <f>"Bruno"</f>
        <v>Bruno</v>
      </c>
      <c r="C251" t="str">
        <f>"S"</f>
        <v>S</v>
      </c>
      <c r="D251" t="str">
        <f t="shared" si="15"/>
        <v>MD</v>
      </c>
      <c r="E251" t="s">
        <v>5</v>
      </c>
    </row>
    <row r="252" spans="1:5" ht="17.25">
      <c r="A252" t="str">
        <f>"Fanous"</f>
        <v>Fanous</v>
      </c>
      <c r="B252" t="str">
        <f>"Venis"</f>
        <v>Venis</v>
      </c>
      <c r="C252" t="str">
        <f>"F"</f>
        <v>F</v>
      </c>
      <c r="D252" t="str">
        <f t="shared" si="15"/>
        <v>MD</v>
      </c>
      <c r="E252" t="s">
        <v>5</v>
      </c>
    </row>
    <row r="253" spans="1:5" ht="17.25">
      <c r="A253" t="str">
        <f>"Faro"</f>
        <v>Faro</v>
      </c>
      <c r="B253" t="str">
        <f>"Revital"</f>
        <v>Revital</v>
      </c>
      <c r="C253" t="str">
        <f>"D"</f>
        <v>D</v>
      </c>
      <c r="D253" t="str">
        <f t="shared" si="15"/>
        <v>MD</v>
      </c>
      <c r="E253" t="s">
        <v>0</v>
      </c>
    </row>
    <row r="254" spans="1:5" ht="17.25">
      <c r="A254" t="str">
        <f>"Farooqui"</f>
        <v>Farooqui</v>
      </c>
      <c r="B254" t="str">
        <f>"Yusra"</f>
        <v>Yusra</v>
      </c>
      <c r="D254" t="str">
        <f t="shared" si="15"/>
        <v>MD</v>
      </c>
      <c r="E254" t="s">
        <v>5</v>
      </c>
    </row>
    <row r="255" spans="1:5" ht="17.25">
      <c r="A255" t="str">
        <f>"Feder"</f>
        <v>Feder</v>
      </c>
      <c r="B255" t="str">
        <f>"Marc"</f>
        <v>Marc</v>
      </c>
      <c r="D255" t="str">
        <f t="shared" si="15"/>
        <v>MD</v>
      </c>
      <c r="E255" t="s">
        <v>5</v>
      </c>
    </row>
    <row r="256" spans="1:5" ht="17.25">
      <c r="A256" t="str">
        <f>"Fein"</f>
        <v>Fein</v>
      </c>
      <c r="B256" t="str">
        <f>"Edward"</f>
        <v>Edward</v>
      </c>
      <c r="D256" t="str">
        <f t="shared" si="15"/>
        <v>MD</v>
      </c>
      <c r="E256" t="s">
        <v>0</v>
      </c>
    </row>
    <row r="257" spans="1:5" ht="17.25">
      <c r="A257" t="str">
        <f>"Fein"</f>
        <v>Fein</v>
      </c>
      <c r="B257" t="str">
        <f>"Robert"</f>
        <v>Robert</v>
      </c>
      <c r="C257" t="str">
        <f>"P"</f>
        <v>P</v>
      </c>
      <c r="D257" t="str">
        <f t="shared" si="15"/>
        <v>MD</v>
      </c>
      <c r="E257" t="s">
        <v>5</v>
      </c>
    </row>
    <row r="258" spans="1:5" ht="17.25">
      <c r="A258" t="str">
        <f>"Feingold"</f>
        <v>Feingold</v>
      </c>
      <c r="B258" t="str">
        <f>"Aaron"</f>
        <v>Aaron</v>
      </c>
      <c r="C258" t="str">
        <f>"J"</f>
        <v>J</v>
      </c>
      <c r="D258" t="str">
        <f t="shared" si="15"/>
        <v>MD</v>
      </c>
      <c r="E258" t="s">
        <v>5</v>
      </c>
    </row>
    <row r="259" spans="1:5" ht="17.25">
      <c r="A259" t="str">
        <f>"Feinstein"</f>
        <v>Feinstein</v>
      </c>
      <c r="B259" t="str">
        <f>"Richard"</f>
        <v>Richard</v>
      </c>
      <c r="C259" t="str">
        <f>"S"</f>
        <v>S</v>
      </c>
      <c r="D259" t="str">
        <f t="shared" si="15"/>
        <v>MD</v>
      </c>
      <c r="E259" t="s">
        <v>5</v>
      </c>
    </row>
    <row r="260" spans="1:5" ht="17.25">
      <c r="A260" s="2" t="str">
        <f>"Feintisch"</f>
        <v>Feintisch</v>
      </c>
      <c r="B260" s="2" t="str">
        <f>"Adam"</f>
        <v>Adam</v>
      </c>
      <c r="C260" s="2"/>
      <c r="D260" s="2" t="str">
        <f t="shared" si="15"/>
        <v>MD</v>
      </c>
      <c r="E260" t="s">
        <v>5</v>
      </c>
    </row>
    <row r="261" spans="1:5" ht="17.25">
      <c r="A261" t="str">
        <f>"Feja"</f>
        <v>Feja</v>
      </c>
      <c r="B261" t="str">
        <f>"Kristina"</f>
        <v>Kristina</v>
      </c>
      <c r="C261" t="str">
        <f>"N"</f>
        <v>N</v>
      </c>
      <c r="D261" t="str">
        <f t="shared" si="15"/>
        <v>MD</v>
      </c>
      <c r="E261" t="s">
        <v>0</v>
      </c>
    </row>
    <row r="262" spans="1:5" ht="17.25">
      <c r="A262" t="str">
        <f>"Feliksik Watorek"</f>
        <v>Feliksik Watorek</v>
      </c>
      <c r="B262" t="str">
        <f>"Elzbieta B."</f>
        <v>Elzbieta B.</v>
      </c>
      <c r="D262" t="str">
        <f t="shared" si="15"/>
        <v>MD</v>
      </c>
      <c r="E262" t="s">
        <v>5</v>
      </c>
    </row>
    <row r="263" spans="1:5" ht="17.25">
      <c r="A263" t="str">
        <f>"Fellenbaum"</f>
        <v>Fellenbaum</v>
      </c>
      <c r="B263" t="str">
        <f>"Paul"</f>
        <v>Paul</v>
      </c>
      <c r="D263" t="str">
        <f t="shared" si="15"/>
        <v>MD</v>
      </c>
      <c r="E263" s="2" t="s">
        <v>5</v>
      </c>
    </row>
    <row r="264" spans="1:5" ht="17.25">
      <c r="A264" t="str">
        <f>"Ferges"</f>
        <v>Ferges</v>
      </c>
      <c r="B264" t="str">
        <f>"Mitchell"</f>
        <v>Mitchell</v>
      </c>
      <c r="C264" t="str">
        <f>"L"</f>
        <v>L</v>
      </c>
      <c r="D264" t="str">
        <f t="shared" si="15"/>
        <v>MD</v>
      </c>
      <c r="E264" t="s">
        <v>5</v>
      </c>
    </row>
    <row r="265" spans="1:5" ht="17.25">
      <c r="A265" t="str">
        <f>"Ferges"</f>
        <v>Ferges</v>
      </c>
      <c r="B265" t="str">
        <f>"William"</f>
        <v>William</v>
      </c>
      <c r="C265" t="str">
        <f>"J"</f>
        <v>J</v>
      </c>
      <c r="D265" t="str">
        <f t="shared" si="15"/>
        <v>MD</v>
      </c>
      <c r="E265" t="s">
        <v>5</v>
      </c>
    </row>
    <row r="266" spans="1:5" ht="17.25">
      <c r="A266" t="str">
        <f>"Ferrante"</f>
        <v>Ferrante</v>
      </c>
      <c r="B266" t="str">
        <f>"Robyn"</f>
        <v>Robyn</v>
      </c>
      <c r="C266" t="str">
        <f>"D"</f>
        <v>D</v>
      </c>
      <c r="D266" t="str">
        <f t="shared" si="15"/>
        <v>MD</v>
      </c>
      <c r="E266" t="s">
        <v>5</v>
      </c>
    </row>
    <row r="267" spans="1:5" ht="17.25">
      <c r="A267" t="str">
        <f>"Fertig"</f>
        <v>Fertig</v>
      </c>
      <c r="B267" t="str">
        <f>"Joseph"</f>
        <v>Joseph</v>
      </c>
      <c r="D267" t="str">
        <f>"DDS"</f>
        <v>DDS</v>
      </c>
      <c r="E267" t="s">
        <v>5</v>
      </c>
    </row>
    <row r="268" spans="1:5" ht="17.25">
      <c r="A268" t="str">
        <f>"Fink"</f>
        <v>Fink</v>
      </c>
      <c r="B268" t="str">
        <f>"Robert"</f>
        <v>Robert</v>
      </c>
      <c r="C268" t="str">
        <f>"L"</f>
        <v>L</v>
      </c>
      <c r="D268" t="str">
        <f>"DPM"</f>
        <v>DPM</v>
      </c>
      <c r="E268" t="s">
        <v>5</v>
      </c>
    </row>
    <row r="269" spans="1:5" ht="17.25">
      <c r="A269" t="str">
        <f>"Finston"</f>
        <v>Finston</v>
      </c>
      <c r="B269" t="str">
        <f>"Peggy"</f>
        <v>Peggy</v>
      </c>
      <c r="D269" t="str">
        <f aca="true" t="shared" si="16" ref="D269:D298">"MD"</f>
        <v>MD</v>
      </c>
      <c r="E269" t="s">
        <v>5</v>
      </c>
    </row>
    <row r="270" spans="1:5" ht="17.25">
      <c r="A270" t="str">
        <f>"Fischer"</f>
        <v>Fischer</v>
      </c>
      <c r="B270" t="str">
        <f>"Joel"</f>
        <v>Joel</v>
      </c>
      <c r="C270" t="str">
        <f>"M"</f>
        <v>M</v>
      </c>
      <c r="D270" t="str">
        <f t="shared" si="16"/>
        <v>MD</v>
      </c>
      <c r="E270" t="s">
        <v>5</v>
      </c>
    </row>
    <row r="271" spans="1:5" ht="17.25">
      <c r="A271" t="str">
        <f>"Fischer"</f>
        <v>Fischer</v>
      </c>
      <c r="B271" t="str">
        <f>"John"</f>
        <v>John</v>
      </c>
      <c r="D271" t="str">
        <f t="shared" si="16"/>
        <v>MD</v>
      </c>
      <c r="E271" t="s">
        <v>5</v>
      </c>
    </row>
    <row r="272" spans="1:5" ht="17.25">
      <c r="A272" t="str">
        <f>"Fischler"</f>
        <v>Fischler</v>
      </c>
      <c r="B272" t="str">
        <f>"David"</f>
        <v>David</v>
      </c>
      <c r="C272" t="str">
        <f>"R"</f>
        <v>R</v>
      </c>
      <c r="D272" t="str">
        <f t="shared" si="16"/>
        <v>MD</v>
      </c>
      <c r="E272" t="s">
        <v>5</v>
      </c>
    </row>
    <row r="273" spans="1:5" ht="17.25">
      <c r="A273" t="str">
        <f>"Fisher"</f>
        <v>Fisher</v>
      </c>
      <c r="B273" t="str">
        <f>"Bruce"</f>
        <v>Bruce</v>
      </c>
      <c r="C273" t="str">
        <f>"D"</f>
        <v>D</v>
      </c>
      <c r="D273" t="str">
        <f t="shared" si="16"/>
        <v>MD</v>
      </c>
      <c r="E273" t="s">
        <v>5</v>
      </c>
    </row>
    <row r="274" spans="1:5" ht="17.25">
      <c r="A274" t="str">
        <f>"Fitzpatrick"</f>
        <v>Fitzpatrick</v>
      </c>
      <c r="B274" t="str">
        <f>"Maurice"</f>
        <v>Maurice</v>
      </c>
      <c r="D274" t="str">
        <f t="shared" si="16"/>
        <v>MD</v>
      </c>
      <c r="E274" t="s">
        <v>5</v>
      </c>
    </row>
    <row r="275" spans="1:5" ht="17.25">
      <c r="A275" t="str">
        <f>"Fleisher"</f>
        <v>Fleisher</v>
      </c>
      <c r="B275" t="str">
        <f>"Michael"</f>
        <v>Michael</v>
      </c>
      <c r="C275" t="str">
        <f>"H"</f>
        <v>H</v>
      </c>
      <c r="D275" t="str">
        <f t="shared" si="16"/>
        <v>MD</v>
      </c>
      <c r="E275" t="s">
        <v>5</v>
      </c>
    </row>
    <row r="276" spans="1:5" ht="17.25">
      <c r="A276" t="str">
        <f>"Florou"</f>
        <v>Florou</v>
      </c>
      <c r="B276" t="str">
        <f>"Vaia"</f>
        <v>Vaia</v>
      </c>
      <c r="D276" t="str">
        <f t="shared" si="16"/>
        <v>MD</v>
      </c>
      <c r="E276" t="s">
        <v>5</v>
      </c>
    </row>
    <row r="277" spans="1:5" ht="17.25">
      <c r="A277" t="str">
        <f>"Fofah"</f>
        <v>Fofah</v>
      </c>
      <c r="B277" t="str">
        <f>"Onajovwe"</f>
        <v>Onajovwe</v>
      </c>
      <c r="D277" t="str">
        <f t="shared" si="16"/>
        <v>MD</v>
      </c>
      <c r="E277" t="s">
        <v>5</v>
      </c>
    </row>
    <row r="278" spans="1:5" ht="17.25">
      <c r="A278" s="2" t="str">
        <f>"Forbes"</f>
        <v>Forbes</v>
      </c>
      <c r="B278" s="2" t="str">
        <f>"Darlene"</f>
        <v>Darlene</v>
      </c>
      <c r="C278" s="2" t="str">
        <f>"Henderson"</f>
        <v>Henderson</v>
      </c>
      <c r="D278" s="2" t="str">
        <f t="shared" si="16"/>
        <v>MD</v>
      </c>
      <c r="E278" t="s">
        <v>5</v>
      </c>
    </row>
    <row r="279" spans="1:5" ht="17.25">
      <c r="A279" t="str">
        <f>"Foroutan"</f>
        <v>Foroutan</v>
      </c>
      <c r="B279" t="str">
        <f>"Janelle"</f>
        <v>Janelle</v>
      </c>
      <c r="D279" t="str">
        <f t="shared" si="16"/>
        <v>MD</v>
      </c>
      <c r="E279" t="s">
        <v>0</v>
      </c>
    </row>
    <row r="280" spans="1:5" ht="17.25">
      <c r="A280" t="str">
        <f>"Forster"</f>
        <v>Forster</v>
      </c>
      <c r="B280" t="str">
        <f>"Judith"</f>
        <v>Judith</v>
      </c>
      <c r="C280" t="str">
        <f>"K"</f>
        <v>K</v>
      </c>
      <c r="D280" t="str">
        <f t="shared" si="16"/>
        <v>MD</v>
      </c>
      <c r="E280" t="s">
        <v>5</v>
      </c>
    </row>
    <row r="281" spans="1:5" ht="17.25">
      <c r="A281" t="str">
        <f>"Forster"</f>
        <v>Forster</v>
      </c>
      <c r="B281" t="str">
        <f>"Susan"</f>
        <v>Susan</v>
      </c>
      <c r="C281" t="str">
        <f>"A"</f>
        <v>A</v>
      </c>
      <c r="D281" t="str">
        <f t="shared" si="16"/>
        <v>MD</v>
      </c>
      <c r="E281" t="s">
        <v>5</v>
      </c>
    </row>
    <row r="282" spans="1:5" ht="17.25">
      <c r="A282" t="str">
        <f>"Fortin"</f>
        <v>Fortin</v>
      </c>
      <c r="B282" t="str">
        <f>"Robert"</f>
        <v>Robert</v>
      </c>
      <c r="C282" t="str">
        <f>"G"</f>
        <v>G</v>
      </c>
      <c r="D282" t="str">
        <f t="shared" si="16"/>
        <v>MD</v>
      </c>
      <c r="E282" t="s">
        <v>5</v>
      </c>
    </row>
    <row r="283" spans="1:5" ht="17.25">
      <c r="A283" t="str">
        <f>"Foster"</f>
        <v>Foster</v>
      </c>
      <c r="B283" t="str">
        <f>"Ronald"</f>
        <v>Ronald</v>
      </c>
      <c r="C283" t="str">
        <f>"D"</f>
        <v>D</v>
      </c>
      <c r="D283" t="str">
        <f t="shared" si="16"/>
        <v>MD</v>
      </c>
      <c r="E283" t="s">
        <v>5</v>
      </c>
    </row>
    <row r="284" spans="1:5" ht="17.25">
      <c r="A284" s="2" t="str">
        <f>"Fox"</f>
        <v>Fox</v>
      </c>
      <c r="B284" s="2" t="str">
        <f>"Melissa"</f>
        <v>Melissa</v>
      </c>
      <c r="C284" s="2" t="str">
        <f>"D."</f>
        <v>D.</v>
      </c>
      <c r="D284" s="2" t="str">
        <f t="shared" si="16"/>
        <v>MD</v>
      </c>
      <c r="E284" s="2" t="s">
        <v>0</v>
      </c>
    </row>
    <row r="285" spans="1:5" ht="17.25">
      <c r="A285" t="str">
        <f>"Franco"</f>
        <v>Franco</v>
      </c>
      <c r="B285" t="str">
        <f>"Charles"</f>
        <v>Charles</v>
      </c>
      <c r="C285" t="str">
        <f>"D"</f>
        <v>D</v>
      </c>
      <c r="D285" t="str">
        <f t="shared" si="16"/>
        <v>MD</v>
      </c>
      <c r="E285" t="s">
        <v>0</v>
      </c>
    </row>
    <row r="286" spans="1:5" ht="17.25">
      <c r="A286" t="str">
        <f>"Freedman"</f>
        <v>Freedman</v>
      </c>
      <c r="B286" t="str">
        <f>"Andrew"</f>
        <v>Andrew</v>
      </c>
      <c r="C286" t="str">
        <f>"R"</f>
        <v>R</v>
      </c>
      <c r="D286" t="str">
        <f t="shared" si="16"/>
        <v>MD</v>
      </c>
      <c r="E286" t="s">
        <v>5</v>
      </c>
    </row>
    <row r="287" spans="1:5" ht="17.25">
      <c r="A287" t="str">
        <f>"Freiberg"</f>
        <v>Freiberg</v>
      </c>
      <c r="B287" t="str">
        <f>"Evan"</f>
        <v>Evan</v>
      </c>
      <c r="D287" t="str">
        <f t="shared" si="16"/>
        <v>MD</v>
      </c>
      <c r="E287" t="s">
        <v>5</v>
      </c>
    </row>
    <row r="288" spans="1:5" ht="17.25">
      <c r="A288" t="str">
        <f>"Freis"</f>
        <v>Freis</v>
      </c>
      <c r="B288" t="str">
        <f>"Peter"</f>
        <v>Peter</v>
      </c>
      <c r="C288" t="str">
        <f>"C"</f>
        <v>C</v>
      </c>
      <c r="D288" t="str">
        <f t="shared" si="16"/>
        <v>MD</v>
      </c>
      <c r="E288" t="s">
        <v>5</v>
      </c>
    </row>
    <row r="289" spans="1:5" ht="17.25">
      <c r="A289" t="str">
        <f>"Frenia"</f>
        <v>Frenia</v>
      </c>
      <c r="B289" t="str">
        <f>"Douglas"</f>
        <v>Douglas</v>
      </c>
      <c r="C289" t="str">
        <f>"S"</f>
        <v>S</v>
      </c>
      <c r="D289" t="str">
        <f t="shared" si="16"/>
        <v>MD</v>
      </c>
      <c r="E289" t="s">
        <v>0</v>
      </c>
    </row>
    <row r="290" spans="1:5" ht="17.25">
      <c r="A290" t="str">
        <f>"Fried"</f>
        <v>Fried</v>
      </c>
      <c r="B290" t="str">
        <f>"Arno"</f>
        <v>Arno</v>
      </c>
      <c r="C290" t="str">
        <f>"H"</f>
        <v>H</v>
      </c>
      <c r="D290" t="str">
        <f t="shared" si="16"/>
        <v>MD</v>
      </c>
      <c r="E290" t="s">
        <v>5</v>
      </c>
    </row>
    <row r="291" spans="1:5" ht="17.25">
      <c r="A291" t="str">
        <f>"Friedlander"</f>
        <v>Friedlander</v>
      </c>
      <c r="B291" t="str">
        <f>"Devin"</f>
        <v>Devin</v>
      </c>
      <c r="C291" t="str">
        <f>"S"</f>
        <v>S</v>
      </c>
      <c r="D291" t="str">
        <f t="shared" si="16"/>
        <v>MD</v>
      </c>
      <c r="E291" t="s">
        <v>5</v>
      </c>
    </row>
    <row r="292" spans="1:5" ht="17.25">
      <c r="A292" t="str">
        <f>"Frisoli"</f>
        <v>Frisoli</v>
      </c>
      <c r="B292" t="str">
        <f>"Gaetano"</f>
        <v>Gaetano</v>
      </c>
      <c r="D292" t="str">
        <f t="shared" si="16"/>
        <v>MD</v>
      </c>
      <c r="E292" t="s">
        <v>5</v>
      </c>
    </row>
    <row r="293" spans="1:5" ht="17.25">
      <c r="A293" t="str">
        <f>"Fritz"</f>
        <v>Fritz</v>
      </c>
      <c r="B293" t="str">
        <f>"Gerard"</f>
        <v>Gerard</v>
      </c>
      <c r="C293" t="str">
        <f>"D"</f>
        <v>D</v>
      </c>
      <c r="D293" t="str">
        <f t="shared" si="16"/>
        <v>MD</v>
      </c>
      <c r="E293" t="s">
        <v>5</v>
      </c>
    </row>
    <row r="294" spans="1:5" ht="17.25">
      <c r="A294" t="str">
        <f>"Gabriel"</f>
        <v>Gabriel</v>
      </c>
      <c r="B294" t="str">
        <f>"Ahab"</f>
        <v>Ahab</v>
      </c>
      <c r="C294" t="str">
        <f>"M"</f>
        <v>M</v>
      </c>
      <c r="D294" t="str">
        <f t="shared" si="16"/>
        <v>MD</v>
      </c>
      <c r="E294" t="s">
        <v>5</v>
      </c>
    </row>
    <row r="295" spans="1:5" ht="17.25">
      <c r="A295" t="str">
        <f>"Gabriel"</f>
        <v>Gabriel</v>
      </c>
      <c r="B295" t="str">
        <f>"John"</f>
        <v>John</v>
      </c>
      <c r="D295" t="str">
        <f t="shared" si="16"/>
        <v>MD</v>
      </c>
      <c r="E295" t="s">
        <v>5</v>
      </c>
    </row>
    <row r="296" spans="1:5" ht="17.25">
      <c r="A296" t="str">
        <f>"Gajera"</f>
        <v>Gajera</v>
      </c>
      <c r="B296" t="str">
        <f>"Sangeeta"</f>
        <v>Sangeeta</v>
      </c>
      <c r="D296" t="str">
        <f t="shared" si="16"/>
        <v>MD</v>
      </c>
      <c r="E296" t="s">
        <v>5</v>
      </c>
    </row>
    <row r="297" spans="1:5" ht="17.25">
      <c r="A297" t="str">
        <f>"Gajula"</f>
        <v>Gajula</v>
      </c>
      <c r="B297" t="str">
        <f>"Ramarao"</f>
        <v>Ramarao</v>
      </c>
      <c r="C297" t="str">
        <f>"S"</f>
        <v>S</v>
      </c>
      <c r="D297" t="str">
        <f t="shared" si="16"/>
        <v>MD</v>
      </c>
      <c r="E297" t="s">
        <v>5</v>
      </c>
    </row>
    <row r="298" spans="1:5" ht="17.25">
      <c r="A298" t="str">
        <f>"Gallucci"</f>
        <v>Gallucci</v>
      </c>
      <c r="B298" t="str">
        <f>"John"</f>
        <v>John</v>
      </c>
      <c r="C298" t="str">
        <f>"G"</f>
        <v>G</v>
      </c>
      <c r="D298" t="str">
        <f t="shared" si="16"/>
        <v>MD</v>
      </c>
      <c r="E298" t="s">
        <v>0</v>
      </c>
    </row>
    <row r="299" spans="1:5" ht="17.25">
      <c r="A299" t="str">
        <f>"Galowitz"</f>
        <v>Galowitz</v>
      </c>
      <c r="B299" t="str">
        <f>"Stacey"</f>
        <v>Stacey</v>
      </c>
      <c r="C299" t="str">
        <f>"L"</f>
        <v>L</v>
      </c>
      <c r="D299" t="str">
        <f>"DO"</f>
        <v>DO</v>
      </c>
      <c r="E299" s="2" t="s">
        <v>5</v>
      </c>
    </row>
    <row r="300" spans="1:5" ht="17.25">
      <c r="A300" t="str">
        <f>"Gamboa"</f>
        <v>Gamboa</v>
      </c>
      <c r="B300" t="str">
        <f>"Elmer"</f>
        <v>Elmer</v>
      </c>
      <c r="C300" t="str">
        <f>"S"</f>
        <v>S</v>
      </c>
      <c r="D300" t="str">
        <f>"MD"</f>
        <v>MD</v>
      </c>
      <c r="E300" t="s">
        <v>5</v>
      </c>
    </row>
    <row r="301" spans="1:5" ht="17.25">
      <c r="A301" t="str">
        <f>"Gandhi"</f>
        <v>Gandhi</v>
      </c>
      <c r="B301" t="str">
        <f>"Hans"</f>
        <v>Hans</v>
      </c>
      <c r="C301" t="str">
        <f>"R"</f>
        <v>R</v>
      </c>
      <c r="D301" t="str">
        <f>"MD"</f>
        <v>MD</v>
      </c>
      <c r="E301" t="s">
        <v>5</v>
      </c>
    </row>
    <row r="302" spans="1:5" ht="17.25">
      <c r="A302" t="str">
        <f>"Gandhi"</f>
        <v>Gandhi</v>
      </c>
      <c r="B302" t="str">
        <f>"Sanjay"</f>
        <v>Sanjay</v>
      </c>
      <c r="C302" t="str">
        <f>"P"</f>
        <v>P</v>
      </c>
      <c r="D302" t="str">
        <f>"DPM"</f>
        <v>DPM</v>
      </c>
      <c r="E302" t="s">
        <v>5</v>
      </c>
    </row>
    <row r="303" spans="1:5" ht="17.25">
      <c r="A303" s="2" t="str">
        <f>"Gandhi"</f>
        <v>Gandhi</v>
      </c>
      <c r="B303" s="2" t="str">
        <f>"Roshni"</f>
        <v>Roshni</v>
      </c>
      <c r="C303" s="2"/>
      <c r="D303" s="2" t="str">
        <f>"DPM"</f>
        <v>DPM</v>
      </c>
      <c r="E303" t="s">
        <v>5</v>
      </c>
    </row>
    <row r="304" spans="1:5" ht="17.25">
      <c r="A304" s="2" t="str">
        <f>"Gandhi"</f>
        <v>Gandhi</v>
      </c>
      <c r="B304" s="2" t="str">
        <f>"Shefali"</f>
        <v>Shefali</v>
      </c>
      <c r="C304" s="2"/>
      <c r="D304" s="2" t="str">
        <f>"DO"</f>
        <v>DO</v>
      </c>
      <c r="E304" t="s">
        <v>5</v>
      </c>
    </row>
    <row r="305" spans="1:5" ht="17.25">
      <c r="A305" t="str">
        <f>"Gangaswamaiah"</f>
        <v>Gangaswamaiah</v>
      </c>
      <c r="B305" t="str">
        <f>"Hamsa"</f>
        <v>Hamsa</v>
      </c>
      <c r="D305" t="str">
        <f aca="true" t="shared" si="17" ref="D305:D316">"MD"</f>
        <v>MD</v>
      </c>
      <c r="E305" t="s">
        <v>5</v>
      </c>
    </row>
    <row r="306" spans="1:5" ht="17.25">
      <c r="A306" s="2" t="str">
        <f>"Gannamani"</f>
        <v>Gannamani</v>
      </c>
      <c r="B306" s="2" t="str">
        <f>"Vedavyas"</f>
        <v>Vedavyas</v>
      </c>
      <c r="C306" s="2"/>
      <c r="D306" s="2" t="str">
        <f t="shared" si="17"/>
        <v>MD</v>
      </c>
      <c r="E306" s="2" t="s">
        <v>0</v>
      </c>
    </row>
    <row r="307" spans="1:5" ht="17.25">
      <c r="A307" t="str">
        <f>"Ganti"</f>
        <v>Ganti</v>
      </c>
      <c r="B307" t="str">
        <f>"Subrahmanyam"</f>
        <v>Subrahmanyam</v>
      </c>
      <c r="D307" t="str">
        <f t="shared" si="17"/>
        <v>MD</v>
      </c>
      <c r="E307" t="s">
        <v>5</v>
      </c>
    </row>
    <row r="308" spans="1:5" ht="17.25">
      <c r="A308" t="str">
        <f>"Gao"</f>
        <v>Gao</v>
      </c>
      <c r="B308" t="str">
        <f>"Michael"</f>
        <v>Michael</v>
      </c>
      <c r="C308" t="str">
        <f>"Y"</f>
        <v>Y</v>
      </c>
      <c r="D308" t="str">
        <f t="shared" si="17"/>
        <v>MD</v>
      </c>
      <c r="E308" t="s">
        <v>0</v>
      </c>
    </row>
    <row r="309" spans="1:5" ht="17.25">
      <c r="A309" t="str">
        <f>"Gargano"</f>
        <v>Gargano</v>
      </c>
      <c r="B309" t="str">
        <f>"Francesco"</f>
        <v>Francesco</v>
      </c>
      <c r="D309" t="str">
        <f t="shared" si="17"/>
        <v>MD</v>
      </c>
      <c r="E309" s="2" t="s">
        <v>5</v>
      </c>
    </row>
    <row r="310" spans="1:5" ht="17.25">
      <c r="A310" t="str">
        <f>"Gatt"</f>
        <v>Gatt</v>
      </c>
      <c r="B310" t="str">
        <f>"Charles"</f>
        <v>Charles</v>
      </c>
      <c r="C310" t="str">
        <f>"J"</f>
        <v>J</v>
      </c>
      <c r="D310" t="str">
        <f t="shared" si="17"/>
        <v>MD</v>
      </c>
      <c r="E310" t="s">
        <v>5</v>
      </c>
    </row>
    <row r="311" spans="1:5" ht="17.25">
      <c r="A311" t="str">
        <f>"Gavai"</f>
        <v>Gavai</v>
      </c>
      <c r="B311" t="str">
        <f>"Medha"</f>
        <v>Medha</v>
      </c>
      <c r="C311" t="str">
        <f>"A"</f>
        <v>A</v>
      </c>
      <c r="D311" t="str">
        <f t="shared" si="17"/>
        <v>MD</v>
      </c>
      <c r="E311" t="s">
        <v>5</v>
      </c>
    </row>
    <row r="312" spans="1:5" ht="17.25">
      <c r="A312" t="str">
        <f>"Gaviola"</f>
        <v>Gaviola</v>
      </c>
      <c r="B312" t="str">
        <f>"Durga"</f>
        <v>Durga</v>
      </c>
      <c r="C312" t="str">
        <f>"C"</f>
        <v>C</v>
      </c>
      <c r="D312" t="str">
        <f t="shared" si="17"/>
        <v>MD</v>
      </c>
      <c r="E312" t="s">
        <v>5</v>
      </c>
    </row>
    <row r="313" spans="1:5" ht="17.25">
      <c r="A313" t="str">
        <f>"Gebre-Medhin"</f>
        <v>Gebre-Medhin</v>
      </c>
      <c r="B313" t="str">
        <f>"Hanna"</f>
        <v>Hanna</v>
      </c>
      <c r="D313" t="str">
        <f t="shared" si="17"/>
        <v>MD</v>
      </c>
      <c r="E313" t="s">
        <v>5</v>
      </c>
    </row>
    <row r="314" spans="1:5" ht="17.25">
      <c r="A314" t="str">
        <f>"Geifman-Holtzman"</f>
        <v>Geifman-Holtzman</v>
      </c>
      <c r="B314" t="str">
        <f>"Ossie (Osnat)"</f>
        <v>Ossie (Osnat)</v>
      </c>
      <c r="D314" t="str">
        <f t="shared" si="17"/>
        <v>MD</v>
      </c>
      <c r="E314" t="s">
        <v>5</v>
      </c>
    </row>
    <row r="315" spans="1:5" ht="17.25">
      <c r="A315" t="str">
        <f>"Geller"</f>
        <v>Geller</v>
      </c>
      <c r="B315" t="str">
        <f>"Toby"</f>
        <v>Toby</v>
      </c>
      <c r="C315" t="str">
        <f>"A"</f>
        <v>A</v>
      </c>
      <c r="D315" t="str">
        <f t="shared" si="17"/>
        <v>MD</v>
      </c>
      <c r="E315" t="s">
        <v>5</v>
      </c>
    </row>
    <row r="316" spans="1:5" ht="17.25">
      <c r="A316" t="str">
        <f>"Genco"</f>
        <v>Genco</v>
      </c>
      <c r="B316" t="str">
        <f>"Thomas"</f>
        <v>Thomas</v>
      </c>
      <c r="D316" t="str">
        <f t="shared" si="17"/>
        <v>MD</v>
      </c>
      <c r="E316" t="s">
        <v>5</v>
      </c>
    </row>
    <row r="317" spans="1:5" ht="17.25">
      <c r="A317" t="str">
        <f>"Gengel"</f>
        <v>Gengel</v>
      </c>
      <c r="B317" t="str">
        <f>"Natalie"</f>
        <v>Natalie</v>
      </c>
      <c r="C317" t="str">
        <f>"K"</f>
        <v>K</v>
      </c>
      <c r="D317" t="str">
        <f>"DO"</f>
        <v>DO</v>
      </c>
      <c r="E317" s="2" t="s">
        <v>5</v>
      </c>
    </row>
    <row r="318" spans="1:5" ht="17.25">
      <c r="A318" t="str">
        <f>"George"</f>
        <v>George</v>
      </c>
      <c r="B318" t="str">
        <f>"Tony"</f>
        <v>Tony</v>
      </c>
      <c r="C318" t="str">
        <f>"K"</f>
        <v>K</v>
      </c>
      <c r="D318" t="str">
        <f>"DO"</f>
        <v>DO</v>
      </c>
      <c r="E318" t="s">
        <v>5</v>
      </c>
    </row>
    <row r="319" spans="1:5" ht="17.25">
      <c r="A319" t="str">
        <f>"Gervasoni"</f>
        <v>Gervasoni</v>
      </c>
      <c r="B319" t="str">
        <f>"James"</f>
        <v>James</v>
      </c>
      <c r="C319" t="str">
        <f>"E"</f>
        <v>E</v>
      </c>
      <c r="D319" t="str">
        <f>"MD"</f>
        <v>MD</v>
      </c>
      <c r="E319" t="s">
        <v>0</v>
      </c>
    </row>
    <row r="320" spans="1:5" ht="17.25">
      <c r="A320" t="str">
        <f>"Gibbons"</f>
        <v>Gibbons</v>
      </c>
      <c r="B320" t="str">
        <f>"Thomas"</f>
        <v>Thomas</v>
      </c>
      <c r="C320" t="str">
        <f>"J"</f>
        <v>J</v>
      </c>
      <c r="D320" t="str">
        <f>"DPM"</f>
        <v>DPM</v>
      </c>
      <c r="E320" t="s">
        <v>5</v>
      </c>
    </row>
    <row r="321" spans="1:5" ht="17.25">
      <c r="A321" t="str">
        <f>"Gilbert"</f>
        <v>Gilbert</v>
      </c>
      <c r="B321" t="str">
        <f>"Tricia"</f>
        <v>Tricia</v>
      </c>
      <c r="C321" t="str">
        <f>"T"</f>
        <v>T</v>
      </c>
      <c r="D321" t="str">
        <f aca="true" t="shared" si="18" ref="D321:D326">"MD"</f>
        <v>MD</v>
      </c>
      <c r="E321" t="s">
        <v>5</v>
      </c>
    </row>
    <row r="322" spans="1:5" ht="17.25">
      <c r="A322" t="str">
        <f>"Gill"</f>
        <v>Gill</v>
      </c>
      <c r="B322" t="str">
        <f>"Rupinder"</f>
        <v>Rupinder</v>
      </c>
      <c r="C322" t="str">
        <f>"K"</f>
        <v>K</v>
      </c>
      <c r="D322" t="str">
        <f t="shared" si="18"/>
        <v>MD</v>
      </c>
      <c r="E322" t="s">
        <v>0</v>
      </c>
    </row>
    <row r="323" spans="1:5" ht="17.25">
      <c r="A323" t="str">
        <f>"Ginsberg"</f>
        <v>Ginsberg</v>
      </c>
      <c r="B323" t="str">
        <f>"Sanford"</f>
        <v>Sanford</v>
      </c>
      <c r="D323" t="str">
        <f t="shared" si="18"/>
        <v>MD</v>
      </c>
      <c r="E323" t="s">
        <v>5</v>
      </c>
    </row>
    <row r="324" spans="1:5" ht="17.25">
      <c r="A324" t="str">
        <f>"Girgis"</f>
        <v>Girgis</v>
      </c>
      <c r="B324" t="str">
        <f>"Linda"</f>
        <v>Linda</v>
      </c>
      <c r="C324" t="str">
        <f>"M"</f>
        <v>M</v>
      </c>
      <c r="D324" t="str">
        <f t="shared" si="18"/>
        <v>MD</v>
      </c>
      <c r="E324" t="s">
        <v>5</v>
      </c>
    </row>
    <row r="325" spans="1:5" ht="17.25">
      <c r="A325" t="str">
        <f>"Girgis"</f>
        <v>Girgis</v>
      </c>
      <c r="B325" t="str">
        <f>"Moris"</f>
        <v>Moris</v>
      </c>
      <c r="D325" t="str">
        <f t="shared" si="18"/>
        <v>MD</v>
      </c>
      <c r="E325" t="s">
        <v>5</v>
      </c>
    </row>
    <row r="326" spans="1:5" ht="17.25">
      <c r="A326" t="str">
        <f>"Girgis"</f>
        <v>Girgis</v>
      </c>
      <c r="B326" t="str">
        <f>"Wahid"</f>
        <v>Wahid</v>
      </c>
      <c r="D326" t="str">
        <f t="shared" si="18"/>
        <v>MD</v>
      </c>
      <c r="E326" t="s">
        <v>5</v>
      </c>
    </row>
    <row r="327" spans="1:5" ht="17.25">
      <c r="A327" t="str">
        <f>"Gittens"</f>
        <v>Gittens</v>
      </c>
      <c r="B327" t="str">
        <f>"Jade"</f>
        <v>Jade</v>
      </c>
      <c r="D327" t="str">
        <f>"DPM"</f>
        <v>DPM</v>
      </c>
      <c r="E327" t="s">
        <v>5</v>
      </c>
    </row>
    <row r="328" spans="1:5" ht="17.25">
      <c r="A328" t="str">
        <f>"Gladstone"</f>
        <v>Gladstone</v>
      </c>
      <c r="B328" t="str">
        <f>"Clifford"</f>
        <v>Clifford</v>
      </c>
      <c r="D328" t="str">
        <f aca="true" t="shared" si="19" ref="D328:D335">"MD"</f>
        <v>MD</v>
      </c>
      <c r="E328" t="s">
        <v>5</v>
      </c>
    </row>
    <row r="329" spans="1:5" ht="17.25">
      <c r="A329" t="str">
        <f>"Glass"</f>
        <v>Glass</v>
      </c>
      <c r="B329" t="str">
        <f>"Robert"</f>
        <v>Robert</v>
      </c>
      <c r="C329" t="str">
        <f>"M"</f>
        <v>M</v>
      </c>
      <c r="D329" t="str">
        <f t="shared" si="19"/>
        <v>MD</v>
      </c>
      <c r="E329" t="s">
        <v>0</v>
      </c>
    </row>
    <row r="330" spans="1:5" ht="17.25">
      <c r="A330" t="str">
        <f>"Glasser"</f>
        <v>Glasser</v>
      </c>
      <c r="B330" t="str">
        <f>"James"</f>
        <v>James</v>
      </c>
      <c r="C330" t="str">
        <f>"G"</f>
        <v>G</v>
      </c>
      <c r="D330" t="str">
        <f t="shared" si="19"/>
        <v>MD</v>
      </c>
      <c r="E330" s="2" t="s">
        <v>5</v>
      </c>
    </row>
    <row r="331" spans="1:5" ht="17.25">
      <c r="A331" t="str">
        <f>"Glatter"</f>
        <v>Glatter</v>
      </c>
      <c r="B331" t="str">
        <f>"Fred"</f>
        <v>Fred</v>
      </c>
      <c r="C331" t="str">
        <f>"G"</f>
        <v>G</v>
      </c>
      <c r="D331" t="str">
        <f t="shared" si="19"/>
        <v>MD</v>
      </c>
      <c r="E331" t="s">
        <v>5</v>
      </c>
    </row>
    <row r="332" spans="1:5" ht="17.25">
      <c r="A332" t="str">
        <f>"Gleason"</f>
        <v>Gleason</v>
      </c>
      <c r="B332" t="str">
        <f>"Abigail"</f>
        <v>Abigail</v>
      </c>
      <c r="C332" t="str">
        <f>"H"</f>
        <v>H</v>
      </c>
      <c r="D332" t="str">
        <f t="shared" si="19"/>
        <v>MD</v>
      </c>
      <c r="E332" t="s">
        <v>5</v>
      </c>
    </row>
    <row r="333" spans="1:5" ht="17.25">
      <c r="A333" t="str">
        <f>"Gleason"</f>
        <v>Gleason</v>
      </c>
      <c r="B333" t="str">
        <f>"Marie"</f>
        <v>Marie</v>
      </c>
      <c r="C333" t="str">
        <f>"M"</f>
        <v>M</v>
      </c>
      <c r="D333" t="str">
        <f t="shared" si="19"/>
        <v>MD</v>
      </c>
      <c r="E333" t="s">
        <v>5</v>
      </c>
    </row>
    <row r="334" spans="1:5" ht="17.25">
      <c r="A334" t="str">
        <f>"Goh"</f>
        <v>Goh</v>
      </c>
      <c r="B334" t="str">
        <f>"Jean"</f>
        <v>Jean</v>
      </c>
      <c r="C334" t="str">
        <f>"L"</f>
        <v>L</v>
      </c>
      <c r="D334" t="str">
        <f t="shared" si="19"/>
        <v>MD</v>
      </c>
      <c r="E334" t="s">
        <v>5</v>
      </c>
    </row>
    <row r="335" spans="1:5" ht="17.25">
      <c r="A335" s="2" t="str">
        <f>"Gokhale"</f>
        <v>Gokhale</v>
      </c>
      <c r="B335" s="2" t="str">
        <f>"Rohit"</f>
        <v>Rohit</v>
      </c>
      <c r="C335" s="2" t="str">
        <f>"A."</f>
        <v>A.</v>
      </c>
      <c r="D335" s="2" t="str">
        <f t="shared" si="19"/>
        <v>MD</v>
      </c>
      <c r="E335" t="s">
        <v>5</v>
      </c>
    </row>
    <row r="336" spans="1:5" ht="17.25">
      <c r="A336" t="str">
        <f>"Goldman"</f>
        <v>Goldman</v>
      </c>
      <c r="B336" t="str">
        <f>"Iosif"</f>
        <v>Iosif</v>
      </c>
      <c r="D336" t="str">
        <f>"DO"</f>
        <v>DO</v>
      </c>
      <c r="E336" t="s">
        <v>5</v>
      </c>
    </row>
    <row r="337" spans="1:5" ht="17.25">
      <c r="A337" t="str">
        <f>"Goldman"</f>
        <v>Goldman</v>
      </c>
      <c r="B337" t="str">
        <f>"Jeffrey"</f>
        <v>Jeffrey</v>
      </c>
      <c r="D337" t="str">
        <f aca="true" t="shared" si="20" ref="D337:D357">"MD"</f>
        <v>MD</v>
      </c>
      <c r="E337" t="s">
        <v>5</v>
      </c>
    </row>
    <row r="338" spans="1:5" ht="17.25">
      <c r="A338" t="str">
        <f>"Goldsmith"</f>
        <v>Goldsmith</v>
      </c>
      <c r="B338" t="str">
        <f>"Joel"</f>
        <v>Joel</v>
      </c>
      <c r="C338" t="str">
        <f>"W"</f>
        <v>W</v>
      </c>
      <c r="D338" t="str">
        <f t="shared" si="20"/>
        <v>MD</v>
      </c>
      <c r="E338" t="s">
        <v>5</v>
      </c>
    </row>
    <row r="339" spans="1:5" ht="17.25">
      <c r="A339" t="str">
        <f>"Goldstein"</f>
        <v>Goldstein</v>
      </c>
      <c r="B339" t="str">
        <f>"Debra"</f>
        <v>Debra</v>
      </c>
      <c r="C339" t="str">
        <f>"R"</f>
        <v>R</v>
      </c>
      <c r="D339" t="str">
        <f t="shared" si="20"/>
        <v>MD</v>
      </c>
      <c r="E339" t="s">
        <v>0</v>
      </c>
    </row>
    <row r="340" spans="1:5" ht="17.25">
      <c r="A340" t="str">
        <f>"Goldstein"</f>
        <v>Goldstein</v>
      </c>
      <c r="B340" t="str">
        <f>"Mark"</f>
        <v>Mark</v>
      </c>
      <c r="C340" t="str">
        <f>"P"</f>
        <v>P</v>
      </c>
      <c r="D340" t="str">
        <f t="shared" si="20"/>
        <v>MD</v>
      </c>
      <c r="E340" t="s">
        <v>5</v>
      </c>
    </row>
    <row r="341" spans="1:5" ht="17.25">
      <c r="A341" t="str">
        <f>"Goodman"</f>
        <v>Goodman</v>
      </c>
      <c r="B341" t="str">
        <f>"Arlene"</f>
        <v>Arlene</v>
      </c>
      <c r="C341" t="str">
        <f>"M"</f>
        <v>M</v>
      </c>
      <c r="D341" t="str">
        <f t="shared" si="20"/>
        <v>MD</v>
      </c>
      <c r="E341" t="s">
        <v>0</v>
      </c>
    </row>
    <row r="342" spans="1:5" ht="17.25">
      <c r="A342" t="str">
        <f>"Goodman"</f>
        <v>Goodman</v>
      </c>
      <c r="B342" t="str">
        <f>"Elizabeth"</f>
        <v>Elizabeth</v>
      </c>
      <c r="D342" t="str">
        <f t="shared" si="20"/>
        <v>MD</v>
      </c>
      <c r="E342" t="s">
        <v>5</v>
      </c>
    </row>
    <row r="343" spans="1:5" ht="17.25">
      <c r="A343" s="2" t="str">
        <f>"Goodman"</f>
        <v>Goodman</v>
      </c>
      <c r="B343" s="2" t="str">
        <f>"Linnea"</f>
        <v>Linnea</v>
      </c>
      <c r="C343" s="2" t="str">
        <f>"R."</f>
        <v>R.</v>
      </c>
      <c r="D343" s="2" t="str">
        <f t="shared" si="20"/>
        <v>MD</v>
      </c>
      <c r="E343" t="s">
        <v>5</v>
      </c>
    </row>
    <row r="344" spans="1:5" ht="17.25">
      <c r="A344" t="str">
        <f>"Gopal"</f>
        <v>Gopal</v>
      </c>
      <c r="B344" t="str">
        <f>"Manish"</f>
        <v>Manish</v>
      </c>
      <c r="D344" t="str">
        <f t="shared" si="20"/>
        <v>MD</v>
      </c>
      <c r="E344" t="s">
        <v>5</v>
      </c>
    </row>
    <row r="345" spans="1:5" ht="17.25">
      <c r="A345" t="str">
        <f>"Gordina"</f>
        <v>Gordina</v>
      </c>
      <c r="B345" t="str">
        <f>"Alla"</f>
        <v>Alla</v>
      </c>
      <c r="D345" t="str">
        <f t="shared" si="20"/>
        <v>MD</v>
      </c>
      <c r="E345" t="s">
        <v>5</v>
      </c>
    </row>
    <row r="346" spans="1:5" ht="17.25">
      <c r="A346" t="str">
        <f>"Gordon"</f>
        <v>Gordon</v>
      </c>
      <c r="B346" t="str">
        <f>"Stephen"</f>
        <v>Stephen</v>
      </c>
      <c r="C346" t="str">
        <f>"J"</f>
        <v>J</v>
      </c>
      <c r="D346" t="str">
        <f t="shared" si="20"/>
        <v>MD</v>
      </c>
      <c r="E346" t="s">
        <v>5</v>
      </c>
    </row>
    <row r="347" spans="1:5" ht="17.25">
      <c r="A347" t="str">
        <f>"Gowda"</f>
        <v>Gowda</v>
      </c>
      <c r="B347" t="str">
        <f>"Subhashini"</f>
        <v>Subhashini</v>
      </c>
      <c r="D347" t="str">
        <f t="shared" si="20"/>
        <v>MD</v>
      </c>
      <c r="E347" t="s">
        <v>5</v>
      </c>
    </row>
    <row r="348" spans="1:5" ht="17.25">
      <c r="A348" t="str">
        <f>"Grasso"</f>
        <v>Grasso</v>
      </c>
      <c r="B348" t="str">
        <f>"Antonio"</f>
        <v>Antonio</v>
      </c>
      <c r="C348" t="str">
        <f>"M"</f>
        <v>M</v>
      </c>
      <c r="D348" t="str">
        <f t="shared" si="20"/>
        <v>MD</v>
      </c>
      <c r="E348" t="s">
        <v>5</v>
      </c>
    </row>
    <row r="349" spans="1:5" ht="17.25">
      <c r="A349" t="str">
        <f>"Greenberg"</f>
        <v>Greenberg</v>
      </c>
      <c r="B349" t="str">
        <f>"Caroline"</f>
        <v>Caroline</v>
      </c>
      <c r="C349" t="str">
        <f>"M"</f>
        <v>M</v>
      </c>
      <c r="D349" t="str">
        <f t="shared" si="20"/>
        <v>MD</v>
      </c>
      <c r="E349" t="s">
        <v>5</v>
      </c>
    </row>
    <row r="350" spans="1:5" ht="17.25">
      <c r="A350" t="str">
        <f>"Greenberg"</f>
        <v>Greenberg</v>
      </c>
      <c r="B350" t="str">
        <f>"Eliot"</f>
        <v>Eliot</v>
      </c>
      <c r="C350" t="str">
        <f>"J"</f>
        <v>J</v>
      </c>
      <c r="D350" t="str">
        <f t="shared" si="20"/>
        <v>MD</v>
      </c>
      <c r="E350" t="s">
        <v>5</v>
      </c>
    </row>
    <row r="351" spans="1:5" ht="17.25">
      <c r="A351" t="str">
        <f>"Greenberg"</f>
        <v>Greenberg</v>
      </c>
      <c r="B351" t="str">
        <f>"Leslie"</f>
        <v>Leslie</v>
      </c>
      <c r="D351" t="str">
        <f t="shared" si="20"/>
        <v>MD</v>
      </c>
      <c r="E351" t="s">
        <v>5</v>
      </c>
    </row>
    <row r="352" spans="1:5" ht="17.25">
      <c r="A352" t="str">
        <f>"Grewal"</f>
        <v>Grewal</v>
      </c>
      <c r="B352" t="str">
        <f>"Roopinder"</f>
        <v>Roopinder</v>
      </c>
      <c r="C352" t="str">
        <f>"K"</f>
        <v>K</v>
      </c>
      <c r="D352" t="str">
        <f t="shared" si="20"/>
        <v>MD</v>
      </c>
      <c r="E352" t="s">
        <v>5</v>
      </c>
    </row>
    <row r="353" spans="1:5" ht="17.25">
      <c r="A353" t="str">
        <f>"Gribbin"</f>
        <v>Gribbin</v>
      </c>
      <c r="B353" t="str">
        <f>"Christopher"</f>
        <v>Christopher</v>
      </c>
      <c r="C353" t="str">
        <f>"E"</f>
        <v>E</v>
      </c>
      <c r="D353" t="str">
        <f t="shared" si="20"/>
        <v>MD</v>
      </c>
      <c r="E353" t="s">
        <v>5</v>
      </c>
    </row>
    <row r="354" spans="1:5" ht="17.25">
      <c r="A354" t="str">
        <f>"Grinman"</f>
        <v>Grinman</v>
      </c>
      <c r="B354" t="str">
        <f>"Lev"</f>
        <v>Lev</v>
      </c>
      <c r="D354" t="str">
        <f t="shared" si="20"/>
        <v>MD</v>
      </c>
      <c r="E354" s="2" t="s">
        <v>5</v>
      </c>
    </row>
    <row r="355" spans="1:5" ht="17.25">
      <c r="A355" t="str">
        <f>"Gu"</f>
        <v>Gu</v>
      </c>
      <c r="B355" t="str">
        <f>"Lingping"</f>
        <v>Lingping</v>
      </c>
      <c r="D355" t="str">
        <f t="shared" si="20"/>
        <v>MD</v>
      </c>
      <c r="E355" t="s">
        <v>5</v>
      </c>
    </row>
    <row r="356" spans="1:5" ht="17.25">
      <c r="A356" s="2" t="str">
        <f>"Gubbi"</f>
        <v>Gubbi</v>
      </c>
      <c r="B356" s="2" t="str">
        <f>"Renukamba"</f>
        <v>Renukamba</v>
      </c>
      <c r="C356" s="2" t="str">
        <f>"N."</f>
        <v>N.</v>
      </c>
      <c r="D356" s="2" t="str">
        <f t="shared" si="20"/>
        <v>MD</v>
      </c>
      <c r="E356" s="2" t="s">
        <v>0</v>
      </c>
    </row>
    <row r="357" spans="1:5" ht="17.25">
      <c r="A357" t="str">
        <f>"Guirguis"</f>
        <v>Guirguis</v>
      </c>
      <c r="B357" t="str">
        <f>"Sonia"</f>
        <v>Sonia</v>
      </c>
      <c r="D357" t="str">
        <f t="shared" si="20"/>
        <v>MD</v>
      </c>
      <c r="E357" t="s">
        <v>5</v>
      </c>
    </row>
    <row r="358" spans="1:5" ht="17.25">
      <c r="A358" t="str">
        <f>"Gujral"</f>
        <v>Gujral</v>
      </c>
      <c r="B358" t="str">
        <f>"Varun"</f>
        <v>Varun</v>
      </c>
      <c r="D358" t="str">
        <f>"DPM"</f>
        <v>DPM</v>
      </c>
      <c r="E358" t="s">
        <v>5</v>
      </c>
    </row>
    <row r="359" spans="1:5" ht="17.25">
      <c r="A359" t="str">
        <f>"Gul"</f>
        <v>Gul</v>
      </c>
      <c r="B359" t="str">
        <f>"Sheba"</f>
        <v>Sheba</v>
      </c>
      <c r="D359" t="str">
        <f aca="true" t="shared" si="21" ref="D359:D369">"MD"</f>
        <v>MD</v>
      </c>
      <c r="E359" t="s">
        <v>5</v>
      </c>
    </row>
    <row r="360" spans="1:5" ht="17.25">
      <c r="A360" t="str">
        <f>"Gunawan"</f>
        <v>Gunawan</v>
      </c>
      <c r="B360" t="str">
        <f>"Rita"</f>
        <v>Rita</v>
      </c>
      <c r="C360" t="str">
        <f>"R"</f>
        <v>R</v>
      </c>
      <c r="D360" t="str">
        <f t="shared" si="21"/>
        <v>MD</v>
      </c>
      <c r="E360" t="s">
        <v>5</v>
      </c>
    </row>
    <row r="361" spans="1:5" ht="17.25">
      <c r="A361" t="str">
        <f>"Gupta"</f>
        <v>Gupta</v>
      </c>
      <c r="B361" t="str">
        <f>"Aditi"</f>
        <v>Aditi</v>
      </c>
      <c r="D361" t="str">
        <f t="shared" si="21"/>
        <v>MD</v>
      </c>
      <c r="E361" t="s">
        <v>5</v>
      </c>
    </row>
    <row r="362" spans="1:5" ht="17.25">
      <c r="A362" t="str">
        <f>"Gupta"</f>
        <v>Gupta</v>
      </c>
      <c r="B362" t="str">
        <f>"Manjari"</f>
        <v>Manjari</v>
      </c>
      <c r="D362" t="str">
        <f t="shared" si="21"/>
        <v>MD</v>
      </c>
      <c r="E362" t="s">
        <v>5</v>
      </c>
    </row>
    <row r="363" spans="1:5" ht="17.25">
      <c r="A363" t="str">
        <f>"Gurland"</f>
        <v>Gurland</v>
      </c>
      <c r="B363" t="str">
        <f>"Ira"</f>
        <v>Ira</v>
      </c>
      <c r="C363" t="str">
        <f>"A"</f>
        <v>A</v>
      </c>
      <c r="D363" t="str">
        <f t="shared" si="21"/>
        <v>MD</v>
      </c>
      <c r="E363" t="s">
        <v>5</v>
      </c>
    </row>
    <row r="364" spans="1:5" ht="17.25">
      <c r="A364" t="str">
        <f>"Guzman"</f>
        <v>Guzman</v>
      </c>
      <c r="B364" t="str">
        <f>"Edwin"</f>
        <v>Edwin</v>
      </c>
      <c r="C364" t="str">
        <f>"R"</f>
        <v>R</v>
      </c>
      <c r="D364" t="str">
        <f t="shared" si="21"/>
        <v>MD</v>
      </c>
      <c r="E364" t="s">
        <v>0</v>
      </c>
    </row>
    <row r="365" spans="1:5" ht="17.25">
      <c r="A365" t="str">
        <f>"Gwozdz"</f>
        <v>Gwozdz</v>
      </c>
      <c r="B365" t="str">
        <f>"Paul"</f>
        <v>Paul</v>
      </c>
      <c r="C365" t="str">
        <f>"W"</f>
        <v>W</v>
      </c>
      <c r="D365" t="str">
        <f t="shared" si="21"/>
        <v>MD</v>
      </c>
      <c r="E365" t="s">
        <v>5</v>
      </c>
    </row>
    <row r="366" spans="1:5" ht="17.25">
      <c r="A366" t="str">
        <f>"Haas"</f>
        <v>Haas</v>
      </c>
      <c r="B366" t="str">
        <f>"Alexander"</f>
        <v>Alexander</v>
      </c>
      <c r="C366" t="str">
        <f>"Z"</f>
        <v>Z</v>
      </c>
      <c r="D366" t="str">
        <f t="shared" si="21"/>
        <v>MD</v>
      </c>
      <c r="E366" t="s">
        <v>5</v>
      </c>
    </row>
    <row r="367" spans="1:5" ht="17.25">
      <c r="A367" t="str">
        <f>"Habib"</f>
        <v>Habib</v>
      </c>
      <c r="B367" t="str">
        <f>"Michael"</f>
        <v>Michael</v>
      </c>
      <c r="C367" t="str">
        <f>"G"</f>
        <v>G</v>
      </c>
      <c r="D367" t="str">
        <f t="shared" si="21"/>
        <v>MD</v>
      </c>
      <c r="E367" t="s">
        <v>5</v>
      </c>
    </row>
    <row r="368" spans="1:5" ht="17.25">
      <c r="A368" t="str">
        <f>"Habiel"</f>
        <v>Habiel</v>
      </c>
      <c r="B368" t="str">
        <f>"Miriam"</f>
        <v>Miriam</v>
      </c>
      <c r="C368" t="str">
        <f>"M"</f>
        <v>M</v>
      </c>
      <c r="D368" t="str">
        <f t="shared" si="21"/>
        <v>MD</v>
      </c>
      <c r="E368" s="2" t="s">
        <v>5</v>
      </c>
    </row>
    <row r="369" spans="1:5" ht="17.25">
      <c r="A369" t="str">
        <f>"Haim"</f>
        <v>Haim</v>
      </c>
      <c r="B369" t="str">
        <f>"Sara Rose"</f>
        <v>Sara Rose</v>
      </c>
      <c r="D369" t="str">
        <f t="shared" si="21"/>
        <v>MD</v>
      </c>
      <c r="E369" t="s">
        <v>0</v>
      </c>
    </row>
    <row r="370" spans="1:5" ht="17.25">
      <c r="A370" t="str">
        <f>"Hakimzadeh"</f>
        <v>Hakimzadeh</v>
      </c>
      <c r="B370" t="str">
        <f>"Parisa"</f>
        <v>Parisa</v>
      </c>
      <c r="D370" t="str">
        <f>"DO"</f>
        <v>DO</v>
      </c>
      <c r="E370" t="s">
        <v>5</v>
      </c>
    </row>
    <row r="371" spans="1:5" ht="17.25">
      <c r="A371" t="str">
        <f>"Halofsky"</f>
        <v>Halofsky</v>
      </c>
      <c r="B371" t="str">
        <f>"Martin"</f>
        <v>Martin</v>
      </c>
      <c r="D371" t="str">
        <f>"DDS"</f>
        <v>DDS</v>
      </c>
      <c r="E371" t="s">
        <v>5</v>
      </c>
    </row>
    <row r="372" spans="1:5" ht="17.25">
      <c r="A372" t="str">
        <f>"Hamalian"</f>
        <v>Hamalian</v>
      </c>
      <c r="B372" t="str">
        <f>"Gareen"</f>
        <v>Gareen</v>
      </c>
      <c r="D372" t="str">
        <f aca="true" t="shared" si="22" ref="D372:D391">"MD"</f>
        <v>MD</v>
      </c>
      <c r="E372" s="2" t="s">
        <v>5</v>
      </c>
    </row>
    <row r="373" spans="1:5" ht="17.25">
      <c r="A373" t="str">
        <f>"Hamawy"</f>
        <v>Hamawy</v>
      </c>
      <c r="B373" t="str">
        <f>"Adam"</f>
        <v>Adam</v>
      </c>
      <c r="C373" t="str">
        <f>"H"</f>
        <v>H</v>
      </c>
      <c r="D373" t="str">
        <f t="shared" si="22"/>
        <v>MD</v>
      </c>
      <c r="E373" t="s">
        <v>5</v>
      </c>
    </row>
    <row r="374" spans="1:5" ht="17.25">
      <c r="A374" t="str">
        <f>"Hanhan"</f>
        <v>Hanhan</v>
      </c>
      <c r="B374" t="str">
        <f>"Stephanie"</f>
        <v>Stephanie</v>
      </c>
      <c r="C374" t="str">
        <f>"B"</f>
        <v>B</v>
      </c>
      <c r="D374" t="str">
        <f t="shared" si="22"/>
        <v>MD</v>
      </c>
      <c r="E374" t="s">
        <v>5</v>
      </c>
    </row>
    <row r="375" spans="1:5" ht="17.25">
      <c r="A375" t="str">
        <f>"Hanna"</f>
        <v>Hanna</v>
      </c>
      <c r="B375" t="str">
        <f>"Dina"</f>
        <v>Dina</v>
      </c>
      <c r="C375" t="str">
        <f>"W"</f>
        <v>W</v>
      </c>
      <c r="D375" t="str">
        <f t="shared" si="22"/>
        <v>MD</v>
      </c>
      <c r="E375" t="s">
        <v>5</v>
      </c>
    </row>
    <row r="376" spans="1:5" ht="17.25">
      <c r="A376" t="str">
        <f>"Haq"</f>
        <v>Haq</v>
      </c>
      <c r="B376" t="str">
        <f>"Mehnaz"</f>
        <v>Mehnaz</v>
      </c>
      <c r="C376" t="str">
        <f>"A"</f>
        <v>A</v>
      </c>
      <c r="D376" t="str">
        <f t="shared" si="22"/>
        <v>MD</v>
      </c>
      <c r="E376" t="s">
        <v>5</v>
      </c>
    </row>
    <row r="377" spans="1:5" ht="17.25">
      <c r="A377" t="str">
        <f>"Harangozo"</f>
        <v>Harangozo</v>
      </c>
      <c r="B377" t="str">
        <f>"Andrea"</f>
        <v>Andrea</v>
      </c>
      <c r="C377" t="str">
        <f>"M"</f>
        <v>M</v>
      </c>
      <c r="D377" t="str">
        <f t="shared" si="22"/>
        <v>MD</v>
      </c>
      <c r="E377" t="s">
        <v>5</v>
      </c>
    </row>
    <row r="378" spans="1:5" ht="17.25">
      <c r="A378" t="str">
        <f>"Harnly"</f>
        <v>Harnly</v>
      </c>
      <c r="B378" t="str">
        <f>"Heather"</f>
        <v>Heather</v>
      </c>
      <c r="C378" t="str">
        <f>"W"</f>
        <v>W</v>
      </c>
      <c r="D378" t="str">
        <f t="shared" si="22"/>
        <v>MD</v>
      </c>
      <c r="E378" t="s">
        <v>5</v>
      </c>
    </row>
    <row r="379" spans="1:5" ht="17.25">
      <c r="A379" t="str">
        <f>"Harris"</f>
        <v>Harris</v>
      </c>
      <c r="B379" t="str">
        <f>"Russell"</f>
        <v>Russell</v>
      </c>
      <c r="C379" t="str">
        <f>"H"</f>
        <v>H</v>
      </c>
      <c r="D379" t="str">
        <f t="shared" si="22"/>
        <v>MD</v>
      </c>
      <c r="E379" t="s">
        <v>5</v>
      </c>
    </row>
    <row r="380" spans="1:5" ht="17.25">
      <c r="A380" t="str">
        <f>"Harvey"</f>
        <v>Harvey</v>
      </c>
      <c r="B380" t="str">
        <f>"Karanja"</f>
        <v>Karanja</v>
      </c>
      <c r="D380" t="str">
        <f t="shared" si="22"/>
        <v>MD</v>
      </c>
      <c r="E380" t="s">
        <v>5</v>
      </c>
    </row>
    <row r="381" spans="1:5" ht="17.25">
      <c r="A381" t="str">
        <f>"Harwood"</f>
        <v>Harwood</v>
      </c>
      <c r="B381" t="str">
        <f>"David"</f>
        <v>David</v>
      </c>
      <c r="C381" t="str">
        <f>"A"</f>
        <v>A</v>
      </c>
      <c r="D381" t="str">
        <f t="shared" si="22"/>
        <v>MD</v>
      </c>
      <c r="E381" t="s">
        <v>5</v>
      </c>
    </row>
    <row r="382" spans="1:5" ht="17.25">
      <c r="A382" t="str">
        <f>"Haseeb"</f>
        <v>Haseeb</v>
      </c>
      <c r="B382" t="str">
        <f>"Ateeq"</f>
        <v>Ateeq</v>
      </c>
      <c r="C382" t="str">
        <f>"A"</f>
        <v>A</v>
      </c>
      <c r="D382" t="str">
        <f t="shared" si="22"/>
        <v>MD</v>
      </c>
      <c r="E382" s="2" t="s">
        <v>5</v>
      </c>
    </row>
    <row r="383" spans="1:5" ht="17.25">
      <c r="A383" t="str">
        <f>"Hathaway"</f>
        <v>Hathaway</v>
      </c>
      <c r="B383" t="str">
        <f>"Elaine"</f>
        <v>Elaine</v>
      </c>
      <c r="C383" t="str">
        <f>"G"</f>
        <v>G</v>
      </c>
      <c r="D383" t="str">
        <f t="shared" si="22"/>
        <v>MD</v>
      </c>
      <c r="E383" t="s">
        <v>5</v>
      </c>
    </row>
    <row r="384" spans="1:5" ht="17.25">
      <c r="A384" t="str">
        <f>"Haynes II"</f>
        <v>Haynes II</v>
      </c>
      <c r="B384" t="str">
        <f>"Paul"</f>
        <v>Paul</v>
      </c>
      <c r="C384" t="str">
        <f>"T"</f>
        <v>T</v>
      </c>
      <c r="D384" t="str">
        <f t="shared" si="22"/>
        <v>MD</v>
      </c>
      <c r="E384" t="s">
        <v>5</v>
      </c>
    </row>
    <row r="385" spans="1:5" ht="17.25">
      <c r="A385" t="str">
        <f>"Hede"</f>
        <v>Hede</v>
      </c>
      <c r="B385" t="str">
        <f>"Madan"</f>
        <v>Madan</v>
      </c>
      <c r="D385" t="str">
        <f t="shared" si="22"/>
        <v>MD</v>
      </c>
      <c r="E385" t="s">
        <v>5</v>
      </c>
    </row>
    <row r="386" spans="1:5" ht="17.25">
      <c r="A386" t="str">
        <f>"Heller"</f>
        <v>Heller</v>
      </c>
      <c r="B386" t="str">
        <f>"Eliot"</f>
        <v>Eliot</v>
      </c>
      <c r="C386" t="str">
        <f>"N"</f>
        <v>N</v>
      </c>
      <c r="D386" t="str">
        <f t="shared" si="22"/>
        <v>MD</v>
      </c>
      <c r="E386" t="s">
        <v>5</v>
      </c>
    </row>
    <row r="387" spans="1:5" ht="17.25">
      <c r="A387" t="str">
        <f>"Helmrich"</f>
        <v>Helmrich</v>
      </c>
      <c r="B387" t="str">
        <f>"Robert"</f>
        <v>Robert</v>
      </c>
      <c r="C387" t="str">
        <f>"F"</f>
        <v>F</v>
      </c>
      <c r="D387" t="str">
        <f t="shared" si="22"/>
        <v>MD</v>
      </c>
      <c r="E387" t="s">
        <v>5</v>
      </c>
    </row>
    <row r="388" spans="1:5" ht="17.25">
      <c r="A388" t="str">
        <f>"Hemrajani"</f>
        <v>Hemrajani</v>
      </c>
      <c r="B388" t="str">
        <f>"Payal"</f>
        <v>Payal</v>
      </c>
      <c r="D388" t="str">
        <f t="shared" si="22"/>
        <v>MD</v>
      </c>
      <c r="E388" t="s">
        <v>5</v>
      </c>
    </row>
    <row r="389" spans="1:5" ht="17.25">
      <c r="A389" t="str">
        <f>"Henner"</f>
        <v>Henner</v>
      </c>
      <c r="B389" t="str">
        <f>"Rochelle"</f>
        <v>Rochelle</v>
      </c>
      <c r="D389" t="str">
        <f t="shared" si="22"/>
        <v>MD</v>
      </c>
      <c r="E389" t="s">
        <v>5</v>
      </c>
    </row>
    <row r="390" spans="1:5" ht="17.25">
      <c r="A390" t="str">
        <f>"Henry"</f>
        <v>Henry</v>
      </c>
      <c r="B390" t="str">
        <f>"Elizabeth"</f>
        <v>Elizabeth</v>
      </c>
      <c r="D390" t="str">
        <f t="shared" si="22"/>
        <v>MD</v>
      </c>
      <c r="E390" t="s">
        <v>5</v>
      </c>
    </row>
    <row r="391" spans="1:5" ht="17.25">
      <c r="A391" t="str">
        <f>"Herbstman"</f>
        <v>Herbstman</v>
      </c>
      <c r="B391" t="str">
        <f>"Robert"</f>
        <v>Robert</v>
      </c>
      <c r="D391" t="str">
        <f t="shared" si="22"/>
        <v>MD</v>
      </c>
      <c r="E391" t="s">
        <v>5</v>
      </c>
    </row>
    <row r="392" spans="1:5" ht="17.25">
      <c r="A392" t="str">
        <f>"Heresniak"</f>
        <v>Heresniak</v>
      </c>
      <c r="B392" t="str">
        <f>"Victor"</f>
        <v>Victor</v>
      </c>
      <c r="C392" t="str">
        <f>"A"</f>
        <v>A</v>
      </c>
      <c r="D392" t="str">
        <f>"DO"</f>
        <v>DO</v>
      </c>
      <c r="E392" t="s">
        <v>5</v>
      </c>
    </row>
    <row r="393" spans="1:5" ht="17.25">
      <c r="A393" t="str">
        <f>"Herman"</f>
        <v>Herman</v>
      </c>
      <c r="B393" t="str">
        <f>"David"</f>
        <v>David</v>
      </c>
      <c r="D393" t="str">
        <f aca="true" t="shared" si="23" ref="D393:D403">"MD"</f>
        <v>MD</v>
      </c>
      <c r="E393" t="s">
        <v>5</v>
      </c>
    </row>
    <row r="394" spans="1:5" ht="17.25">
      <c r="A394" t="str">
        <f>"Herman"</f>
        <v>Herman</v>
      </c>
      <c r="B394" t="str">
        <f>"Jeffrey"</f>
        <v>Jeffrey</v>
      </c>
      <c r="C394" t="str">
        <f>"P"</f>
        <v>P</v>
      </c>
      <c r="D394" t="str">
        <f t="shared" si="23"/>
        <v>MD</v>
      </c>
      <c r="E394" t="s">
        <v>5</v>
      </c>
    </row>
    <row r="395" spans="1:5" ht="17.25">
      <c r="A395" t="str">
        <f>"Hersh"</f>
        <v>Hersh</v>
      </c>
      <c r="B395" t="str">
        <f>"Joshua"</f>
        <v>Joshua</v>
      </c>
      <c r="D395" t="str">
        <f t="shared" si="23"/>
        <v>MD</v>
      </c>
      <c r="E395" t="s">
        <v>5</v>
      </c>
    </row>
    <row r="396" spans="1:5" ht="17.25">
      <c r="A396" t="str">
        <f>"Hiatt"</f>
        <v>Hiatt</v>
      </c>
      <c r="B396" t="str">
        <f>"Mark"</f>
        <v>Mark</v>
      </c>
      <c r="D396" t="str">
        <f t="shared" si="23"/>
        <v>MD</v>
      </c>
      <c r="E396" t="s">
        <v>0</v>
      </c>
    </row>
    <row r="397" spans="1:5" ht="17.25">
      <c r="A397" t="str">
        <f>"Highstein"</f>
        <v>Highstein</v>
      </c>
      <c r="B397" t="str">
        <f>"Charles"</f>
        <v>Charles</v>
      </c>
      <c r="D397" t="str">
        <f t="shared" si="23"/>
        <v>MD</v>
      </c>
      <c r="E397" t="s">
        <v>5</v>
      </c>
    </row>
    <row r="398" spans="1:5" ht="17.25">
      <c r="A398" t="str">
        <f>"Hip-Flores"</f>
        <v>Hip-Flores</v>
      </c>
      <c r="B398" t="str">
        <f>"Julio"</f>
        <v>Julio</v>
      </c>
      <c r="D398" t="str">
        <f t="shared" si="23"/>
        <v>MD</v>
      </c>
      <c r="E398" t="s">
        <v>5</v>
      </c>
    </row>
    <row r="399" spans="1:5" ht="17.25">
      <c r="A399" t="str">
        <f>"Hira"</f>
        <v>Hira</v>
      </c>
      <c r="B399" t="str">
        <f>"Ajay"</f>
        <v>Ajay</v>
      </c>
      <c r="D399" t="str">
        <f t="shared" si="23"/>
        <v>MD</v>
      </c>
      <c r="E399" t="s">
        <v>5</v>
      </c>
    </row>
    <row r="400" spans="1:5" ht="17.25">
      <c r="A400" t="str">
        <f>"Hirsh"</f>
        <v>Hirsh</v>
      </c>
      <c r="B400" t="str">
        <f>"Ellen"</f>
        <v>Ellen</v>
      </c>
      <c r="C400" t="str">
        <f>"J"</f>
        <v>J</v>
      </c>
      <c r="D400" t="str">
        <f t="shared" si="23"/>
        <v>MD</v>
      </c>
      <c r="E400" t="s">
        <v>5</v>
      </c>
    </row>
    <row r="401" spans="1:5" ht="17.25">
      <c r="A401" t="str">
        <f>"Hochberg"</f>
        <v>Hochberg</v>
      </c>
      <c r="B401" t="str">
        <f>"Michael"</f>
        <v>Michael</v>
      </c>
      <c r="C401" t="str">
        <f>"L"</f>
        <v>L</v>
      </c>
      <c r="D401" t="str">
        <f t="shared" si="23"/>
        <v>MD</v>
      </c>
      <c r="E401" t="s">
        <v>5</v>
      </c>
    </row>
    <row r="402" spans="1:5" ht="17.25">
      <c r="A402" t="str">
        <f>"Hock"</f>
        <v>Hock</v>
      </c>
      <c r="B402" t="str">
        <f>"Doreen"</f>
        <v>Doreen</v>
      </c>
      <c r="D402" t="str">
        <f t="shared" si="23"/>
        <v>MD</v>
      </c>
      <c r="E402" t="s">
        <v>5</v>
      </c>
    </row>
    <row r="403" spans="1:5" ht="17.25">
      <c r="A403" t="str">
        <f>"Hopkins"</f>
        <v>Hopkins</v>
      </c>
      <c r="B403" t="str">
        <f>"Lisa"</f>
        <v>Lisa</v>
      </c>
      <c r="D403" t="str">
        <f t="shared" si="23"/>
        <v>MD</v>
      </c>
      <c r="E403" t="s">
        <v>0</v>
      </c>
    </row>
    <row r="404" spans="1:5" ht="17.25">
      <c r="A404" t="str">
        <f>"Horowitz"</f>
        <v>Horowitz</v>
      </c>
      <c r="B404" t="str">
        <f>"Arnold"</f>
        <v>Arnold</v>
      </c>
      <c r="C404" t="str">
        <f>"A"</f>
        <v>A</v>
      </c>
      <c r="D404" t="str">
        <f>"DPM"</f>
        <v>DPM</v>
      </c>
      <c r="E404" t="s">
        <v>5</v>
      </c>
    </row>
    <row r="405" spans="1:5" ht="17.25">
      <c r="A405" t="str">
        <f>"Horowitz"</f>
        <v>Horowitz</v>
      </c>
      <c r="B405" t="str">
        <f>"Jay"</f>
        <v>Jay</v>
      </c>
      <c r="C405" t="str">
        <f>"B"</f>
        <v>B</v>
      </c>
      <c r="D405" t="str">
        <f>"MD"</f>
        <v>MD</v>
      </c>
      <c r="E405" t="s">
        <v>5</v>
      </c>
    </row>
    <row r="406" spans="1:5" ht="17.25">
      <c r="A406" t="str">
        <f>"Houlihan"</f>
        <v>Houlihan</v>
      </c>
      <c r="B406" t="str">
        <f>"Christopher"</f>
        <v>Christopher</v>
      </c>
      <c r="C406" t="str">
        <f>"M"</f>
        <v>M</v>
      </c>
      <c r="D406" t="str">
        <f>"MD"</f>
        <v>MD</v>
      </c>
      <c r="E406" t="s">
        <v>0</v>
      </c>
    </row>
    <row r="407" spans="1:5" ht="17.25">
      <c r="A407" t="str">
        <f>"Housam"</f>
        <v>Housam</v>
      </c>
      <c r="B407" t="str">
        <f>"Ryan"</f>
        <v>Ryan</v>
      </c>
      <c r="C407" t="str">
        <f>"A"</f>
        <v>A</v>
      </c>
      <c r="D407" t="str">
        <f>"MD"</f>
        <v>MD</v>
      </c>
      <c r="E407" t="s">
        <v>5</v>
      </c>
    </row>
    <row r="408" spans="1:5" ht="17.25">
      <c r="A408" t="str">
        <f>"Hsu"</f>
        <v>Hsu</v>
      </c>
      <c r="B408" t="str">
        <f>"Pochien"</f>
        <v>Pochien</v>
      </c>
      <c r="C408" t="str">
        <f>"G"</f>
        <v>G</v>
      </c>
      <c r="D408" t="str">
        <f>"MD"</f>
        <v>MD</v>
      </c>
      <c r="E408" t="s">
        <v>5</v>
      </c>
    </row>
    <row r="409" spans="1:5" ht="17.25">
      <c r="A409" t="str">
        <f>"Huang"</f>
        <v>Huang</v>
      </c>
      <c r="B409" t="str">
        <f>"Michael"</f>
        <v>Michael</v>
      </c>
      <c r="C409" t="str">
        <f>"S"</f>
        <v>S</v>
      </c>
      <c r="D409" t="str">
        <f>"DO"</f>
        <v>DO</v>
      </c>
      <c r="E409" t="s">
        <v>5</v>
      </c>
    </row>
    <row r="410" spans="1:5" ht="17.25">
      <c r="A410" t="str">
        <f>"Huang"</f>
        <v>Huang</v>
      </c>
      <c r="B410" t="str">
        <f>"Michelle"</f>
        <v>Michelle</v>
      </c>
      <c r="C410" t="str">
        <f>"S"</f>
        <v>S</v>
      </c>
      <c r="D410" t="str">
        <f aca="true" t="shared" si="24" ref="D410:D418">"MD"</f>
        <v>MD</v>
      </c>
      <c r="E410" t="s">
        <v>5</v>
      </c>
    </row>
    <row r="411" spans="1:5" ht="17.25">
      <c r="A411" t="str">
        <f>"Humoee"</f>
        <v>Humoee</v>
      </c>
      <c r="B411" t="str">
        <f>"Nidal"</f>
        <v>Nidal</v>
      </c>
      <c r="C411" t="str">
        <f>"M"</f>
        <v>M</v>
      </c>
      <c r="D411" t="str">
        <f t="shared" si="24"/>
        <v>MD</v>
      </c>
      <c r="E411" t="s">
        <v>5</v>
      </c>
    </row>
    <row r="412" spans="1:5" ht="17.25">
      <c r="A412" t="str">
        <f>"Hussain"</f>
        <v>Hussain</v>
      </c>
      <c r="B412" t="str">
        <f>"Aijaz"</f>
        <v>Aijaz</v>
      </c>
      <c r="D412" t="str">
        <f t="shared" si="24"/>
        <v>MD</v>
      </c>
      <c r="E412" t="s">
        <v>0</v>
      </c>
    </row>
    <row r="413" spans="1:5" ht="17.25">
      <c r="A413" t="str">
        <f>"Hussain"</f>
        <v>Hussain</v>
      </c>
      <c r="B413" t="str">
        <f>"Asad"</f>
        <v>Asad</v>
      </c>
      <c r="C413" t="str">
        <f>"R"</f>
        <v>R</v>
      </c>
      <c r="D413" t="str">
        <f t="shared" si="24"/>
        <v>MD</v>
      </c>
      <c r="E413" t="s">
        <v>0</v>
      </c>
    </row>
    <row r="414" spans="1:5" ht="17.25">
      <c r="A414" t="str">
        <f>"Hutt"</f>
        <v>Hutt</v>
      </c>
      <c r="B414" t="str">
        <f>"Douglas"</f>
        <v>Douglas</v>
      </c>
      <c r="C414" t="str">
        <f>"A"</f>
        <v>A</v>
      </c>
      <c r="D414" t="str">
        <f t="shared" si="24"/>
        <v>MD</v>
      </c>
      <c r="E414" t="s">
        <v>5</v>
      </c>
    </row>
    <row r="415" spans="1:5" ht="17.25">
      <c r="A415" t="str">
        <f>"Hyman"</f>
        <v>Hyman</v>
      </c>
      <c r="B415" t="str">
        <f>"Joshua"</f>
        <v>Joshua</v>
      </c>
      <c r="C415" t="str">
        <f>"E"</f>
        <v>E</v>
      </c>
      <c r="D415" t="str">
        <f t="shared" si="24"/>
        <v>MD</v>
      </c>
      <c r="E415" s="2" t="s">
        <v>5</v>
      </c>
    </row>
    <row r="416" spans="1:5" ht="17.25">
      <c r="A416" t="str">
        <f>"Ibrahim"</f>
        <v>Ibrahim</v>
      </c>
      <c r="B416" t="str">
        <f>"Zuhaib"</f>
        <v>Zuhaib</v>
      </c>
      <c r="D416" t="str">
        <f t="shared" si="24"/>
        <v>MD</v>
      </c>
      <c r="E416" s="2" t="s">
        <v>5</v>
      </c>
    </row>
    <row r="417" spans="1:5" ht="17.25">
      <c r="A417" t="str">
        <f>"Ilogu"</f>
        <v>Ilogu</v>
      </c>
      <c r="B417" t="str">
        <f>"Noel"</f>
        <v>Noel</v>
      </c>
      <c r="C417" t="str">
        <f>"O"</f>
        <v>O</v>
      </c>
      <c r="D417" t="str">
        <f t="shared" si="24"/>
        <v>MD</v>
      </c>
      <c r="E417" t="s">
        <v>5</v>
      </c>
    </row>
    <row r="418" spans="1:5" ht="17.25">
      <c r="A418" t="str">
        <f>"Ioffreda"</f>
        <v>Ioffreda</v>
      </c>
      <c r="B418" t="str">
        <f>"Richard"</f>
        <v>Richard</v>
      </c>
      <c r="D418" t="str">
        <f t="shared" si="24"/>
        <v>MD</v>
      </c>
      <c r="E418" t="s">
        <v>5</v>
      </c>
    </row>
    <row r="419" spans="1:5" ht="17.25">
      <c r="A419" t="str">
        <f>"Isayeva"</f>
        <v>Isayeva</v>
      </c>
      <c r="B419" t="str">
        <f>"Eleonora"</f>
        <v>Eleonora</v>
      </c>
      <c r="D419" t="str">
        <f>"DO"</f>
        <v>DO</v>
      </c>
      <c r="E419" t="s">
        <v>5</v>
      </c>
    </row>
    <row r="420" spans="1:5" ht="17.25">
      <c r="A420" t="str">
        <f>"Ivan"</f>
        <v>Ivan</v>
      </c>
      <c r="B420" t="str">
        <f>"Joseph"</f>
        <v>Joseph</v>
      </c>
      <c r="C420" t="str">
        <f>"R"</f>
        <v>R</v>
      </c>
      <c r="D420" t="str">
        <f aca="true" t="shared" si="25" ref="D420:D455">"MD"</f>
        <v>MD</v>
      </c>
      <c r="E420" t="s">
        <v>5</v>
      </c>
    </row>
    <row r="421" spans="1:5" ht="17.25">
      <c r="A421" t="str">
        <f>"Jacob"</f>
        <v>Jacob</v>
      </c>
      <c r="B421" t="str">
        <f>"David"</f>
        <v>David</v>
      </c>
      <c r="C421" t="str">
        <f>"E"</f>
        <v>E</v>
      </c>
      <c r="D421" t="str">
        <f t="shared" si="25"/>
        <v>MD</v>
      </c>
      <c r="E421" t="s">
        <v>0</v>
      </c>
    </row>
    <row r="422" spans="1:5" ht="17.25">
      <c r="A422" s="2" t="str">
        <f>"Jadhav"</f>
        <v>Jadhav</v>
      </c>
      <c r="B422" s="2" t="str">
        <f>"Surekha"</f>
        <v>Surekha</v>
      </c>
      <c r="C422" s="2" t="str">
        <f>"A."</f>
        <v>A.</v>
      </c>
      <c r="D422" s="2" t="str">
        <f t="shared" si="25"/>
        <v>MD</v>
      </c>
      <c r="E422" t="s">
        <v>5</v>
      </c>
    </row>
    <row r="423" spans="1:5" ht="17.25">
      <c r="A423" t="str">
        <f>"Jadhav"</f>
        <v>Jadhav</v>
      </c>
      <c r="B423" t="str">
        <f>"Ashwin"</f>
        <v>Ashwin</v>
      </c>
      <c r="C423" t="str">
        <f>"R"</f>
        <v>R</v>
      </c>
      <c r="D423" t="str">
        <f t="shared" si="25"/>
        <v>MD</v>
      </c>
      <c r="E423" t="s">
        <v>0</v>
      </c>
    </row>
    <row r="424" spans="1:5" ht="17.25">
      <c r="A424" s="2" t="str">
        <f>"Jaffe"</f>
        <v>Jaffe</v>
      </c>
      <c r="B424" s="2" t="str">
        <f>"Robert"</f>
        <v>Robert</v>
      </c>
      <c r="C424" s="2" t="str">
        <f>"M."</f>
        <v>M.</v>
      </c>
      <c r="D424" s="2" t="str">
        <f t="shared" si="25"/>
        <v>MD</v>
      </c>
      <c r="E424" t="s">
        <v>5</v>
      </c>
    </row>
    <row r="425" spans="1:5" ht="17.25">
      <c r="A425" t="str">
        <f>"Jain"</f>
        <v>Jain</v>
      </c>
      <c r="B425" t="str">
        <f>"Ami"</f>
        <v>Ami</v>
      </c>
      <c r="C425" t="str">
        <f>"J"</f>
        <v>J</v>
      </c>
      <c r="D425" t="str">
        <f t="shared" si="25"/>
        <v>MD</v>
      </c>
      <c r="E425" t="s">
        <v>5</v>
      </c>
    </row>
    <row r="426" spans="1:5" ht="17.25">
      <c r="A426" t="str">
        <f>"Jain"</f>
        <v>Jain</v>
      </c>
      <c r="B426" t="str">
        <f>"Deepak"</f>
        <v>Deepak</v>
      </c>
      <c r="C426" t="str">
        <f>"K"</f>
        <v>K</v>
      </c>
      <c r="D426" t="str">
        <f t="shared" si="25"/>
        <v>MD</v>
      </c>
      <c r="E426" t="s">
        <v>5</v>
      </c>
    </row>
    <row r="427" spans="1:5" ht="17.25">
      <c r="A427" t="str">
        <f>"Jain"</f>
        <v>Jain</v>
      </c>
      <c r="B427" t="str">
        <f>"Sandesh"</f>
        <v>Sandesh</v>
      </c>
      <c r="C427" t="str">
        <f>"K"</f>
        <v>K</v>
      </c>
      <c r="D427" t="str">
        <f t="shared" si="25"/>
        <v>MD</v>
      </c>
      <c r="E427" t="s">
        <v>5</v>
      </c>
    </row>
    <row r="428" spans="1:5" ht="17.25">
      <c r="A428" t="str">
        <f>"Jalil"</f>
        <v>Jalil</v>
      </c>
      <c r="B428" t="str">
        <f>"Kiran"</f>
        <v>Kiran</v>
      </c>
      <c r="D428" t="str">
        <f t="shared" si="25"/>
        <v>MD</v>
      </c>
      <c r="E428" t="s">
        <v>5</v>
      </c>
    </row>
    <row r="429" spans="1:5" ht="17.25">
      <c r="A429" t="str">
        <f>"Jalil"</f>
        <v>Jalil</v>
      </c>
      <c r="B429" t="str">
        <f>"Sheema"</f>
        <v>Sheema</v>
      </c>
      <c r="D429" t="str">
        <f t="shared" si="25"/>
        <v>MD</v>
      </c>
      <c r="E429" s="2" t="s">
        <v>5</v>
      </c>
    </row>
    <row r="430" spans="1:5" ht="17.25">
      <c r="A430" s="2" t="str">
        <f>"James"</f>
        <v>James</v>
      </c>
      <c r="B430" s="2" t="str">
        <f>"John"</f>
        <v>John</v>
      </c>
      <c r="C430" s="2" t="str">
        <f>"Joseph"</f>
        <v>Joseph</v>
      </c>
      <c r="D430" s="2" t="str">
        <f t="shared" si="25"/>
        <v>MD</v>
      </c>
      <c r="E430" t="s">
        <v>5</v>
      </c>
    </row>
    <row r="431" spans="1:5" ht="17.25">
      <c r="A431" t="str">
        <f>"Jaroslow"</f>
        <v>Jaroslow</v>
      </c>
      <c r="B431" t="str">
        <f>"Amy"</f>
        <v>Amy</v>
      </c>
      <c r="C431" t="str">
        <f>"E"</f>
        <v>E</v>
      </c>
      <c r="D431" t="str">
        <f t="shared" si="25"/>
        <v>MD</v>
      </c>
      <c r="E431" t="s">
        <v>5</v>
      </c>
    </row>
    <row r="432" spans="1:5" ht="17.25">
      <c r="A432" t="str">
        <f>"Jeganathan"</f>
        <v>Jeganathan</v>
      </c>
      <c r="B432" t="str">
        <f>"Narayanan"</f>
        <v>Narayanan</v>
      </c>
      <c r="D432" t="str">
        <f t="shared" si="25"/>
        <v>MD</v>
      </c>
      <c r="E432" t="s">
        <v>5</v>
      </c>
    </row>
    <row r="433" spans="1:5" ht="17.25">
      <c r="A433" t="str">
        <f>"Jenci"</f>
        <v>Jenci</v>
      </c>
      <c r="B433" t="str">
        <f>"Joseph"</f>
        <v>Joseph</v>
      </c>
      <c r="C433" t="str">
        <f>"D"</f>
        <v>D</v>
      </c>
      <c r="D433" t="str">
        <f t="shared" si="25"/>
        <v>MD</v>
      </c>
      <c r="E433" t="s">
        <v>0</v>
      </c>
    </row>
    <row r="434" spans="1:5" ht="17.25">
      <c r="A434" t="str">
        <f>"Jenkins"</f>
        <v>Jenkins</v>
      </c>
      <c r="B434" t="str">
        <f>"Paul"</f>
        <v>Paul</v>
      </c>
      <c r="C434" t="str">
        <f>"B"</f>
        <v>B</v>
      </c>
      <c r="D434" t="str">
        <f t="shared" si="25"/>
        <v>MD</v>
      </c>
      <c r="E434" t="s">
        <v>5</v>
      </c>
    </row>
    <row r="435" spans="1:5" ht="17.25">
      <c r="A435" t="str">
        <f>"Jiang"</f>
        <v>Jiang</v>
      </c>
      <c r="B435" t="str">
        <f>"Li"</f>
        <v>Li</v>
      </c>
      <c r="D435" t="str">
        <f t="shared" si="25"/>
        <v>MD</v>
      </c>
      <c r="E435" t="s">
        <v>5</v>
      </c>
    </row>
    <row r="436" spans="1:5" ht="17.25">
      <c r="A436" t="str">
        <f>"Joffe"</f>
        <v>Joffe</v>
      </c>
      <c r="B436" t="str">
        <f>"Sandor"</f>
        <v>Sandor</v>
      </c>
      <c r="C436" t="str">
        <f>"A"</f>
        <v>A</v>
      </c>
      <c r="D436" t="str">
        <f t="shared" si="25"/>
        <v>MD</v>
      </c>
      <c r="E436" s="2" t="s">
        <v>5</v>
      </c>
    </row>
    <row r="437" spans="1:5" ht="17.25">
      <c r="A437" t="str">
        <f>"John"</f>
        <v>John</v>
      </c>
      <c r="B437" t="str">
        <f>"Sheryl"</f>
        <v>Sheryl</v>
      </c>
      <c r="C437" t="str">
        <f>"M"</f>
        <v>M</v>
      </c>
      <c r="D437" t="str">
        <f t="shared" si="25"/>
        <v>MD</v>
      </c>
      <c r="E437" t="s">
        <v>5</v>
      </c>
    </row>
    <row r="438" spans="1:5" ht="17.25">
      <c r="A438" t="str">
        <f>"Johnson"</f>
        <v>Johnson</v>
      </c>
      <c r="B438" t="str">
        <f>"Jonathan"</f>
        <v>Jonathan</v>
      </c>
      <c r="C438" t="str">
        <f>"M"</f>
        <v>M</v>
      </c>
      <c r="D438" t="str">
        <f t="shared" si="25"/>
        <v>MD</v>
      </c>
      <c r="E438" s="2" t="s">
        <v>5</v>
      </c>
    </row>
    <row r="439" spans="1:5" ht="17.25">
      <c r="A439" t="str">
        <f>"Joki"</f>
        <v>Joki</v>
      </c>
      <c r="B439" t="str">
        <f>"Jaclyn"</f>
        <v>Jaclyn</v>
      </c>
      <c r="C439" t="str">
        <f>"B"</f>
        <v>B</v>
      </c>
      <c r="D439" t="str">
        <f t="shared" si="25"/>
        <v>MD</v>
      </c>
      <c r="E439" s="2" t="s">
        <v>5</v>
      </c>
    </row>
    <row r="440" spans="1:5" ht="17.25">
      <c r="A440" t="str">
        <f>"Jonna"</f>
        <v>Jonna</v>
      </c>
      <c r="B440" t="str">
        <f>"Harsha"</f>
        <v>Harsha</v>
      </c>
      <c r="D440" t="str">
        <f t="shared" si="25"/>
        <v>MD</v>
      </c>
      <c r="E440" t="s">
        <v>5</v>
      </c>
    </row>
    <row r="441" spans="1:5" ht="17.25">
      <c r="A441" t="str">
        <f>"Jonna"</f>
        <v>Jonna</v>
      </c>
      <c r="B441" t="str">
        <f>"Siva"</f>
        <v>Siva</v>
      </c>
      <c r="C441" t="str">
        <f>"P"</f>
        <v>P</v>
      </c>
      <c r="D441" t="str">
        <f t="shared" si="25"/>
        <v>MD</v>
      </c>
      <c r="E441" t="s">
        <v>0</v>
      </c>
    </row>
    <row r="442" spans="1:5" ht="17.25">
      <c r="A442" t="str">
        <f>"Jonna"</f>
        <v>Jonna</v>
      </c>
      <c r="B442" t="str">
        <f>"Vaidehi"</f>
        <v>Vaidehi</v>
      </c>
      <c r="D442" t="str">
        <f t="shared" si="25"/>
        <v>MD</v>
      </c>
      <c r="E442" t="s">
        <v>5</v>
      </c>
    </row>
    <row r="443" spans="1:5" ht="17.25">
      <c r="A443" t="str">
        <f>"Jonnalagadda"</f>
        <v>Jonnalagadda</v>
      </c>
      <c r="B443" t="str">
        <f>"Balathripura"</f>
        <v>Balathripura</v>
      </c>
      <c r="D443" t="str">
        <f t="shared" si="25"/>
        <v>MD</v>
      </c>
      <c r="E443" t="s">
        <v>5</v>
      </c>
    </row>
    <row r="444" spans="1:5" ht="17.25">
      <c r="A444" t="str">
        <f>"Joseffer"</f>
        <v>Joseffer</v>
      </c>
      <c r="B444" t="str">
        <f>"Seth"</f>
        <v>Seth</v>
      </c>
      <c r="C444" t="str">
        <f>"S"</f>
        <v>S</v>
      </c>
      <c r="D444" t="str">
        <f t="shared" si="25"/>
        <v>MD</v>
      </c>
      <c r="E444" t="s">
        <v>5</v>
      </c>
    </row>
    <row r="445" spans="1:5" ht="17.25">
      <c r="A445" t="str">
        <f>"Joseph"</f>
        <v>Joseph</v>
      </c>
      <c r="B445" t="str">
        <f>"Anita"</f>
        <v>Anita</v>
      </c>
      <c r="D445" t="str">
        <f t="shared" si="25"/>
        <v>MD</v>
      </c>
      <c r="E445" t="s">
        <v>5</v>
      </c>
    </row>
    <row r="446" spans="1:5" ht="17.25">
      <c r="A446" t="str">
        <f>"Jurema"</f>
        <v>Jurema</v>
      </c>
      <c r="B446" t="str">
        <f>"Marcus"</f>
        <v>Marcus</v>
      </c>
      <c r="C446" t="str">
        <f>"W"</f>
        <v>W</v>
      </c>
      <c r="D446" t="str">
        <f t="shared" si="25"/>
        <v>MD</v>
      </c>
      <c r="E446" t="s">
        <v>5</v>
      </c>
    </row>
    <row r="447" spans="1:5" ht="17.25">
      <c r="A447" t="str">
        <f>"Jyonouchi"</f>
        <v>Jyonouchi</v>
      </c>
      <c r="B447" t="str">
        <f>"Harumi"</f>
        <v>Harumi</v>
      </c>
      <c r="D447" t="str">
        <f t="shared" si="25"/>
        <v>MD</v>
      </c>
      <c r="E447" t="s">
        <v>0</v>
      </c>
    </row>
    <row r="448" spans="1:5" ht="17.25">
      <c r="A448" t="str">
        <f>"Kabaria"</f>
        <v>Kabaria</v>
      </c>
      <c r="B448" t="str">
        <f>"Sunit"</f>
        <v>Sunit</v>
      </c>
      <c r="C448" t="str">
        <f>"P"</f>
        <v>P</v>
      </c>
      <c r="D448" t="str">
        <f t="shared" si="25"/>
        <v>MD</v>
      </c>
      <c r="E448" t="s">
        <v>5</v>
      </c>
    </row>
    <row r="449" spans="1:5" ht="17.25">
      <c r="A449" t="str">
        <f>"Kabis"</f>
        <v>Kabis</v>
      </c>
      <c r="B449" t="str">
        <f>"Suzanne"</f>
        <v>Suzanne</v>
      </c>
      <c r="C449" t="str">
        <f>"M"</f>
        <v>M</v>
      </c>
      <c r="D449" t="str">
        <f t="shared" si="25"/>
        <v>MD</v>
      </c>
      <c r="E449" t="s">
        <v>5</v>
      </c>
    </row>
    <row r="450" spans="1:5" ht="17.25">
      <c r="A450" t="str">
        <f>"Kadivar"</f>
        <v>Kadivar</v>
      </c>
      <c r="B450" t="str">
        <f>"Khadijeh"</f>
        <v>Khadijeh</v>
      </c>
      <c r="D450" t="str">
        <f t="shared" si="25"/>
        <v>MD</v>
      </c>
      <c r="E450" t="s">
        <v>5</v>
      </c>
    </row>
    <row r="451" spans="1:5" ht="17.25">
      <c r="A451" t="str">
        <f>"Kainth"</f>
        <v>Kainth</v>
      </c>
      <c r="B451" t="str">
        <f>"Inderjit"</f>
        <v>Inderjit</v>
      </c>
      <c r="C451" t="str">
        <f>"S"</f>
        <v>S</v>
      </c>
      <c r="D451" t="str">
        <f t="shared" si="25"/>
        <v>MD</v>
      </c>
      <c r="E451" t="s">
        <v>5</v>
      </c>
    </row>
    <row r="452" spans="1:5" ht="17.25">
      <c r="A452" s="2" t="str">
        <f>"Kaliyadan"</f>
        <v>Kaliyadan</v>
      </c>
      <c r="B452" s="2" t="str">
        <f>"George"</f>
        <v>George</v>
      </c>
      <c r="C452" s="2" t="str">
        <f>"J."</f>
        <v>J.</v>
      </c>
      <c r="D452" s="2" t="str">
        <f t="shared" si="25"/>
        <v>MD</v>
      </c>
      <c r="E452" t="s">
        <v>5</v>
      </c>
    </row>
    <row r="453" spans="1:5" ht="17.25">
      <c r="A453" t="str">
        <f>"Kallich"</f>
        <v>Kallich</v>
      </c>
      <c r="B453" t="str">
        <f>"Marsha"</f>
        <v>Marsha</v>
      </c>
      <c r="D453" t="str">
        <f t="shared" si="25"/>
        <v>MD</v>
      </c>
      <c r="E453" t="s">
        <v>5</v>
      </c>
    </row>
    <row r="454" spans="1:5" ht="17.25">
      <c r="A454" t="str">
        <f>"Kalra"</f>
        <v>Kalra</v>
      </c>
      <c r="B454" t="str">
        <f>"Amit"</f>
        <v>Amit</v>
      </c>
      <c r="D454" t="str">
        <f t="shared" si="25"/>
        <v>MD</v>
      </c>
      <c r="E454" t="s">
        <v>5</v>
      </c>
    </row>
    <row r="455" spans="1:5" ht="17.25">
      <c r="A455" t="str">
        <f>"Kalra"</f>
        <v>Kalra</v>
      </c>
      <c r="B455" t="str">
        <f>"Tamanna"</f>
        <v>Tamanna</v>
      </c>
      <c r="C455" t="str">
        <f>"H"</f>
        <v>H</v>
      </c>
      <c r="D455" t="str">
        <f t="shared" si="25"/>
        <v>MD</v>
      </c>
      <c r="E455" t="s">
        <v>5</v>
      </c>
    </row>
    <row r="456" spans="1:5" ht="17.25">
      <c r="A456" t="str">
        <f>"Kalyoussef"</f>
        <v>Kalyoussef</v>
      </c>
      <c r="B456" t="str">
        <f>"Sabah"</f>
        <v>Sabah</v>
      </c>
      <c r="D456" t="str">
        <f>"DO"</f>
        <v>DO</v>
      </c>
      <c r="E456" t="s">
        <v>0</v>
      </c>
    </row>
    <row r="457" spans="1:5" ht="17.25">
      <c r="A457" t="str">
        <f>"Kaplan"</f>
        <v>Kaplan</v>
      </c>
      <c r="B457" t="str">
        <f>"Kenneth"</f>
        <v>Kenneth</v>
      </c>
      <c r="C457" t="str">
        <f>"A"</f>
        <v>A</v>
      </c>
      <c r="D457" t="str">
        <f aca="true" t="shared" si="26" ref="D457:D465">"MD"</f>
        <v>MD</v>
      </c>
      <c r="E457" t="s">
        <v>5</v>
      </c>
    </row>
    <row r="458" spans="1:5" ht="17.25">
      <c r="A458" s="2" t="str">
        <f>"Kapoian"</f>
        <v>Kapoian</v>
      </c>
      <c r="B458" s="2" t="str">
        <f>"Toros"</f>
        <v>Toros</v>
      </c>
      <c r="C458" s="2"/>
      <c r="D458" s="2" t="str">
        <f t="shared" si="26"/>
        <v>MD</v>
      </c>
      <c r="E458" t="s">
        <v>5</v>
      </c>
    </row>
    <row r="459" spans="1:5" ht="17.25">
      <c r="A459" t="str">
        <f>"Kapoor"</f>
        <v>Kapoor</v>
      </c>
      <c r="B459" t="str">
        <f>"Kusum"</f>
        <v>Kusum</v>
      </c>
      <c r="D459" t="str">
        <f t="shared" si="26"/>
        <v>MD</v>
      </c>
      <c r="E459" t="s">
        <v>5</v>
      </c>
    </row>
    <row r="460" spans="1:5" ht="17.25">
      <c r="A460" s="2" t="str">
        <f>"Kapoor"</f>
        <v>Kapoor</v>
      </c>
      <c r="B460" s="2" t="str">
        <f>"Anirudh"</f>
        <v>Anirudh</v>
      </c>
      <c r="C460" s="2"/>
      <c r="D460" s="2" t="str">
        <f t="shared" si="26"/>
        <v>MD</v>
      </c>
      <c r="E460" t="s">
        <v>5</v>
      </c>
    </row>
    <row r="461" spans="1:5" ht="17.25">
      <c r="A461" s="2" t="str">
        <f>"Kapoor"</f>
        <v>Kapoor</v>
      </c>
      <c r="B461" s="2" t="str">
        <f>"Mariela"</f>
        <v>Mariela</v>
      </c>
      <c r="C461" s="2"/>
      <c r="D461" s="2" t="str">
        <f t="shared" si="26"/>
        <v>MD</v>
      </c>
      <c r="E461" s="2" t="s">
        <v>0</v>
      </c>
    </row>
    <row r="462" spans="1:5" ht="17.25">
      <c r="A462" s="2" t="str">
        <f>"Kapoor"</f>
        <v>Kapoor</v>
      </c>
      <c r="B462" s="2" t="str">
        <f>"Roopam"</f>
        <v>Roopam</v>
      </c>
      <c r="C462" s="2"/>
      <c r="D462" s="2" t="str">
        <f t="shared" si="26"/>
        <v>MD</v>
      </c>
      <c r="E462" t="s">
        <v>5</v>
      </c>
    </row>
    <row r="463" spans="1:5" ht="17.25">
      <c r="A463" t="str">
        <f>"Karanikolas"</f>
        <v>Karanikolas</v>
      </c>
      <c r="B463" t="str">
        <f>"Steve"</f>
        <v>Steve</v>
      </c>
      <c r="D463" t="str">
        <f t="shared" si="26"/>
        <v>MD</v>
      </c>
      <c r="E463" t="s">
        <v>5</v>
      </c>
    </row>
    <row r="464" spans="1:5" ht="17.25">
      <c r="A464" t="str">
        <f>"Karp"</f>
        <v>Karp</v>
      </c>
      <c r="B464" t="str">
        <f>"George"</f>
        <v>George</v>
      </c>
      <c r="C464" t="str">
        <f>"I"</f>
        <v>I</v>
      </c>
      <c r="D464" t="str">
        <f t="shared" si="26"/>
        <v>MD</v>
      </c>
      <c r="E464" t="s">
        <v>5</v>
      </c>
    </row>
    <row r="465" spans="1:5" ht="17.25">
      <c r="A465" t="str">
        <f>"Kastuar"</f>
        <v>Kastuar</v>
      </c>
      <c r="B465" t="str">
        <f>"Satya"</f>
        <v>Satya</v>
      </c>
      <c r="C465" t="str">
        <f>"P"</f>
        <v>P</v>
      </c>
      <c r="D465" t="str">
        <f t="shared" si="26"/>
        <v>MD</v>
      </c>
      <c r="E465" t="s">
        <v>5</v>
      </c>
    </row>
    <row r="466" spans="1:5" ht="17.25">
      <c r="A466" t="str">
        <f>"Kates"</f>
        <v>Kates</v>
      </c>
      <c r="B466" t="str">
        <f>"Joel"</f>
        <v>Joel</v>
      </c>
      <c r="C466" t="str">
        <f>"R"</f>
        <v>R</v>
      </c>
      <c r="D466" t="str">
        <f>"DPM"</f>
        <v>DPM</v>
      </c>
      <c r="E466" t="s">
        <v>5</v>
      </c>
    </row>
    <row r="467" spans="1:5" ht="17.25">
      <c r="A467" t="str">
        <f>"Katseva"</f>
        <v>Katseva</v>
      </c>
      <c r="B467" t="str">
        <f>"Alla"</f>
        <v>Alla</v>
      </c>
      <c r="D467" t="str">
        <f aca="true" t="shared" si="27" ref="D467:D475">"MD"</f>
        <v>MD</v>
      </c>
      <c r="E467" t="s">
        <v>5</v>
      </c>
    </row>
    <row r="468" spans="1:5" ht="17.25">
      <c r="A468" t="str">
        <f>"Katz"</f>
        <v>Katz</v>
      </c>
      <c r="B468" t="str">
        <f>"Brian"</f>
        <v>Brian</v>
      </c>
      <c r="C468" t="str">
        <f>"C"</f>
        <v>C</v>
      </c>
      <c r="D468" t="str">
        <f t="shared" si="27"/>
        <v>MD</v>
      </c>
      <c r="E468" t="s">
        <v>5</v>
      </c>
    </row>
    <row r="469" spans="1:5" ht="17.25">
      <c r="A469" t="str">
        <f>"Kaufman"</f>
        <v>Kaufman</v>
      </c>
      <c r="B469" t="str">
        <f>"Irving"</f>
        <v>Irving</v>
      </c>
      <c r="C469" t="str">
        <f>"H"</f>
        <v>H</v>
      </c>
      <c r="D469" t="str">
        <f t="shared" si="27"/>
        <v>MD</v>
      </c>
      <c r="E469" t="s">
        <v>5</v>
      </c>
    </row>
    <row r="470" spans="1:5" ht="17.25">
      <c r="A470" t="str">
        <f>"Kaufman"</f>
        <v>Kaufman</v>
      </c>
      <c r="B470" t="str">
        <f>"Matthew"</f>
        <v>Matthew</v>
      </c>
      <c r="C470" t="str">
        <f>"R"</f>
        <v>R</v>
      </c>
      <c r="D470" t="str">
        <f t="shared" si="27"/>
        <v>MD</v>
      </c>
      <c r="E470" t="s">
        <v>5</v>
      </c>
    </row>
    <row r="471" spans="1:5" ht="17.25">
      <c r="A471" t="str">
        <f>"Kaur"</f>
        <v>Kaur</v>
      </c>
      <c r="B471" t="str">
        <f>"Dvinder"</f>
        <v>Dvinder</v>
      </c>
      <c r="D471" t="str">
        <f t="shared" si="27"/>
        <v>MD</v>
      </c>
      <c r="E471" t="s">
        <v>5</v>
      </c>
    </row>
    <row r="472" spans="1:5" ht="17.25">
      <c r="A472" t="str">
        <f>"Kaur"</f>
        <v>Kaur</v>
      </c>
      <c r="B472" t="str">
        <f>"Harleen"</f>
        <v>Harleen</v>
      </c>
      <c r="D472" t="str">
        <f t="shared" si="27"/>
        <v>MD</v>
      </c>
      <c r="E472" t="s">
        <v>5</v>
      </c>
    </row>
    <row r="473" spans="1:5" ht="17.25">
      <c r="A473" t="str">
        <f>"Kaur"</f>
        <v>Kaur</v>
      </c>
      <c r="B473" t="str">
        <f>"Harpreet"</f>
        <v>Harpreet</v>
      </c>
      <c r="D473" t="str">
        <f t="shared" si="27"/>
        <v>MD</v>
      </c>
      <c r="E473" t="s">
        <v>0</v>
      </c>
    </row>
    <row r="474" spans="1:5" ht="17.25">
      <c r="A474" s="2" t="str">
        <f>"Kaur"</f>
        <v>Kaur</v>
      </c>
      <c r="B474" s="2" t="str">
        <f>"Harsohena"</f>
        <v>Harsohena</v>
      </c>
      <c r="C474" s="2"/>
      <c r="D474" s="2" t="str">
        <f t="shared" si="27"/>
        <v>MD</v>
      </c>
      <c r="E474" s="2" t="s">
        <v>0</v>
      </c>
    </row>
    <row r="475" spans="1:5" ht="17.25">
      <c r="A475" s="2" t="str">
        <f>"Kawadry"</f>
        <v>Kawadry</v>
      </c>
      <c r="B475" s="2" t="str">
        <f>"Suraya"</f>
        <v>Suraya</v>
      </c>
      <c r="C475" s="2"/>
      <c r="D475" s="2" t="str">
        <f t="shared" si="27"/>
        <v>MD</v>
      </c>
      <c r="E475" t="s">
        <v>5</v>
      </c>
    </row>
    <row r="476" spans="1:5" ht="17.25">
      <c r="A476" s="2" t="str">
        <f>"Kawashima"</f>
        <v>Kawashima</v>
      </c>
      <c r="B476" s="2" t="str">
        <f>"Amie"</f>
        <v>Amie</v>
      </c>
      <c r="C476" s="2" t="str">
        <f>"N."</f>
        <v>N.</v>
      </c>
      <c r="D476" s="2" t="str">
        <f>"DO"</f>
        <v>DO</v>
      </c>
      <c r="E476" s="2" t="s">
        <v>0</v>
      </c>
    </row>
    <row r="477" spans="1:5" ht="17.25">
      <c r="A477" t="str">
        <f>"Kayiaros"</f>
        <v>Kayiaros</v>
      </c>
      <c r="B477" t="str">
        <f>"Stephen"</f>
        <v>Stephen</v>
      </c>
      <c r="D477" t="str">
        <f aca="true" t="shared" si="28" ref="D477:D498">"MD"</f>
        <v>MD</v>
      </c>
      <c r="E477" t="s">
        <v>5</v>
      </c>
    </row>
    <row r="478" spans="1:5" ht="17.25">
      <c r="A478" t="str">
        <f>"Keller"</f>
        <v>Keller</v>
      </c>
      <c r="B478" t="str">
        <f>"Irwin"</f>
        <v>Irwin</v>
      </c>
      <c r="C478" t="str">
        <f>"A"</f>
        <v>A</v>
      </c>
      <c r="D478" t="str">
        <f t="shared" si="28"/>
        <v>MD</v>
      </c>
      <c r="E478" t="s">
        <v>5</v>
      </c>
    </row>
    <row r="479" spans="1:5" ht="17.25">
      <c r="A479" t="str">
        <f>"Keller"</f>
        <v>Keller</v>
      </c>
      <c r="B479" t="str">
        <f>"Malvin"</f>
        <v>Malvin</v>
      </c>
      <c r="C479" t="str">
        <f>"S"</f>
        <v>S</v>
      </c>
      <c r="D479" t="str">
        <f t="shared" si="28"/>
        <v>MD</v>
      </c>
      <c r="E479" t="s">
        <v>5</v>
      </c>
    </row>
    <row r="480" spans="1:5" ht="17.25">
      <c r="A480" t="str">
        <f>"Keller"</f>
        <v>Keller</v>
      </c>
      <c r="B480" t="str">
        <f>"Deborah"</f>
        <v>Deborah</v>
      </c>
      <c r="C480" t="str">
        <f>"S"</f>
        <v>S</v>
      </c>
      <c r="D480" t="str">
        <f t="shared" si="28"/>
        <v>MD</v>
      </c>
      <c r="E480" s="2" t="s">
        <v>5</v>
      </c>
    </row>
    <row r="481" spans="1:5" ht="17.25">
      <c r="A481" t="str">
        <f>"Kempf"</f>
        <v>Kempf</v>
      </c>
      <c r="B481" t="str">
        <f>"Jeffrey"</f>
        <v>Jeffrey</v>
      </c>
      <c r="C481" t="str">
        <f>"S"</f>
        <v>S</v>
      </c>
      <c r="D481" t="str">
        <f t="shared" si="28"/>
        <v>MD</v>
      </c>
      <c r="E481" t="s">
        <v>5</v>
      </c>
    </row>
    <row r="482" spans="1:5" ht="17.25">
      <c r="A482" t="str">
        <f>"Kendall"</f>
        <v>Kendall</v>
      </c>
      <c r="B482" t="str">
        <f>"Roxanne"</f>
        <v>Roxanne</v>
      </c>
      <c r="C482" t="str">
        <f>"E"</f>
        <v>E</v>
      </c>
      <c r="D482" t="str">
        <f t="shared" si="28"/>
        <v>MD</v>
      </c>
      <c r="E482" t="s">
        <v>0</v>
      </c>
    </row>
    <row r="483" spans="1:5" ht="17.25">
      <c r="A483" t="str">
        <f>"Kennedy"</f>
        <v>Kennedy</v>
      </c>
      <c r="B483" t="str">
        <f>"Eugene"</f>
        <v>Eugene</v>
      </c>
      <c r="D483" t="str">
        <f t="shared" si="28"/>
        <v>MD</v>
      </c>
      <c r="E483" t="s">
        <v>5</v>
      </c>
    </row>
    <row r="484" spans="1:5" ht="17.25">
      <c r="A484" t="str">
        <f>"Kerimoglu"</f>
        <v>Kerimoglu</v>
      </c>
      <c r="B484" t="str">
        <f>"Beklen"</f>
        <v>Beklen</v>
      </c>
      <c r="D484" t="str">
        <f t="shared" si="28"/>
        <v>MD</v>
      </c>
      <c r="E484" s="2" t="s">
        <v>5</v>
      </c>
    </row>
    <row r="485" spans="1:5" ht="17.25">
      <c r="A485" t="str">
        <f>"Kesarwala"</f>
        <v>Kesarwala</v>
      </c>
      <c r="B485" t="str">
        <f>"Hemant"</f>
        <v>Hemant</v>
      </c>
      <c r="D485" t="str">
        <f t="shared" si="28"/>
        <v>MD</v>
      </c>
      <c r="E485" t="s">
        <v>5</v>
      </c>
    </row>
    <row r="486" spans="1:5" ht="17.25">
      <c r="A486" t="str">
        <f>"Kett"</f>
        <v>Kett</v>
      </c>
      <c r="B486" t="str">
        <f>"Attila"</f>
        <v>Attila</v>
      </c>
      <c r="C486" t="str">
        <f>"G"</f>
        <v>G</v>
      </c>
      <c r="D486" t="str">
        <f t="shared" si="28"/>
        <v>MD</v>
      </c>
      <c r="E486" t="s">
        <v>5</v>
      </c>
    </row>
    <row r="487" spans="1:5" ht="17.25">
      <c r="A487" t="str">
        <f>"Khalil"</f>
        <v>Khalil</v>
      </c>
      <c r="B487" t="str">
        <f>"Venus"</f>
        <v>Venus</v>
      </c>
      <c r="C487" t="str">
        <f>"T"</f>
        <v>T</v>
      </c>
      <c r="D487" t="str">
        <f t="shared" si="28"/>
        <v>MD</v>
      </c>
      <c r="E487" t="s">
        <v>5</v>
      </c>
    </row>
    <row r="488" spans="1:5" ht="17.25">
      <c r="A488" t="str">
        <f>"Khan"</f>
        <v>Khan</v>
      </c>
      <c r="B488" t="str">
        <f>"Imteyaz"</f>
        <v>Imteyaz</v>
      </c>
      <c r="C488" t="str">
        <f>"A"</f>
        <v>A</v>
      </c>
      <c r="D488" t="str">
        <f t="shared" si="28"/>
        <v>MD</v>
      </c>
      <c r="E488" t="s">
        <v>0</v>
      </c>
    </row>
    <row r="489" spans="1:5" ht="17.25">
      <c r="A489" s="2" t="str">
        <f>"Khan"</f>
        <v>Khan</v>
      </c>
      <c r="B489" s="2" t="str">
        <f>"Imteyaz"</f>
        <v>Imteyaz</v>
      </c>
      <c r="C489" s="2" t="str">
        <f>"A."</f>
        <v>A.</v>
      </c>
      <c r="D489" s="2" t="str">
        <f t="shared" si="28"/>
        <v>MD</v>
      </c>
      <c r="E489" s="2" t="s">
        <v>0</v>
      </c>
    </row>
    <row r="490" spans="1:5" ht="17.25">
      <c r="A490" s="2" t="str">
        <f>"Khan"</f>
        <v>Khan</v>
      </c>
      <c r="B490" s="2" t="str">
        <f>"Rizwana"</f>
        <v>Rizwana</v>
      </c>
      <c r="C490" s="2"/>
      <c r="D490" s="2" t="str">
        <f t="shared" si="28"/>
        <v>MD</v>
      </c>
      <c r="E490" s="2" t="s">
        <v>0</v>
      </c>
    </row>
    <row r="491" spans="1:5" ht="17.25">
      <c r="A491" s="2" t="str">
        <f>"Khan"</f>
        <v>Khan</v>
      </c>
      <c r="B491" s="2" t="str">
        <f>"Talha"</f>
        <v>Talha</v>
      </c>
      <c r="C491" s="2" t="str">
        <f>"E."</f>
        <v>E.</v>
      </c>
      <c r="D491" s="2" t="str">
        <f t="shared" si="28"/>
        <v>MD</v>
      </c>
      <c r="E491" s="2" t="s">
        <v>0</v>
      </c>
    </row>
    <row r="492" spans="1:5" ht="17.25">
      <c r="A492" t="str">
        <f>"Khanna"</f>
        <v>Khanna</v>
      </c>
      <c r="B492" t="str">
        <f>"Pravien"</f>
        <v>Pravien</v>
      </c>
      <c r="C492" t="str">
        <f>"K"</f>
        <v>K</v>
      </c>
      <c r="D492" t="str">
        <f t="shared" si="28"/>
        <v>MD</v>
      </c>
      <c r="E492" t="s">
        <v>5</v>
      </c>
    </row>
    <row r="493" spans="1:5" ht="17.25">
      <c r="A493" t="str">
        <f>"Khosla"</f>
        <v>Khosla</v>
      </c>
      <c r="B493" t="str">
        <f>"Meenakshi"</f>
        <v>Meenakshi</v>
      </c>
      <c r="D493" t="str">
        <f t="shared" si="28"/>
        <v>MD</v>
      </c>
      <c r="E493" t="s">
        <v>0</v>
      </c>
    </row>
    <row r="494" spans="1:5" ht="17.25">
      <c r="A494" t="str">
        <f>"Khullar"</f>
        <v>Khullar</v>
      </c>
      <c r="B494" t="str">
        <f>"Ritu"</f>
        <v>Ritu</v>
      </c>
      <c r="D494" t="str">
        <f t="shared" si="28"/>
        <v>MD</v>
      </c>
      <c r="E494" s="2" t="s">
        <v>5</v>
      </c>
    </row>
    <row r="495" spans="1:5" ht="17.25">
      <c r="A495" t="str">
        <f>"Kicenuik"</f>
        <v>Kicenuik</v>
      </c>
      <c r="B495" t="str">
        <f>"Michael"</f>
        <v>Michael</v>
      </c>
      <c r="D495" t="str">
        <f t="shared" si="28"/>
        <v>MD</v>
      </c>
      <c r="E495" t="s">
        <v>5</v>
      </c>
    </row>
    <row r="496" spans="1:5" ht="17.25">
      <c r="A496" t="str">
        <f aca="true" t="shared" si="29" ref="A496:A502">"Kim"</f>
        <v>Kim</v>
      </c>
      <c r="B496" t="str">
        <f>"Hei"</f>
        <v>Hei</v>
      </c>
      <c r="C496" t="str">
        <f>"Y"</f>
        <v>Y</v>
      </c>
      <c r="D496" t="str">
        <f t="shared" si="28"/>
        <v>MD</v>
      </c>
      <c r="E496" t="s">
        <v>5</v>
      </c>
    </row>
    <row r="497" spans="1:5" ht="17.25">
      <c r="A497" t="str">
        <f t="shared" si="29"/>
        <v>Kim</v>
      </c>
      <c r="B497" t="str">
        <f>"Hyon"</f>
        <v>Hyon</v>
      </c>
      <c r="C497" t="str">
        <f>"S"</f>
        <v>S</v>
      </c>
      <c r="D497" t="str">
        <f t="shared" si="28"/>
        <v>MD</v>
      </c>
      <c r="E497" t="s">
        <v>5</v>
      </c>
    </row>
    <row r="498" spans="1:5" ht="17.25">
      <c r="A498" t="str">
        <f t="shared" si="29"/>
        <v>Kim</v>
      </c>
      <c r="B498" t="str">
        <f>"Hyung"</f>
        <v>Hyung</v>
      </c>
      <c r="C498" t="str">
        <f>"G"</f>
        <v>G</v>
      </c>
      <c r="D498" t="str">
        <f t="shared" si="28"/>
        <v>MD</v>
      </c>
      <c r="E498" t="s">
        <v>5</v>
      </c>
    </row>
    <row r="499" spans="1:5" ht="17.25">
      <c r="A499" t="str">
        <f t="shared" si="29"/>
        <v>Kim</v>
      </c>
      <c r="B499" t="str">
        <f>"Joy"</f>
        <v>Joy</v>
      </c>
      <c r="D499" t="str">
        <f>"DPM"</f>
        <v>DPM</v>
      </c>
      <c r="E499" t="s">
        <v>5</v>
      </c>
    </row>
    <row r="500" spans="1:5" ht="17.25">
      <c r="A500" t="str">
        <f t="shared" si="29"/>
        <v>Kim</v>
      </c>
      <c r="B500" t="str">
        <f>"Maria"</f>
        <v>Maria</v>
      </c>
      <c r="C500" t="str">
        <f>"B"</f>
        <v>B</v>
      </c>
      <c r="D500" t="str">
        <f>"DO"</f>
        <v>DO</v>
      </c>
      <c r="E500" t="s">
        <v>5</v>
      </c>
    </row>
    <row r="501" spans="1:5" ht="17.25">
      <c r="A501" t="str">
        <f t="shared" si="29"/>
        <v>Kim</v>
      </c>
      <c r="B501" t="str">
        <f>"Steven"</f>
        <v>Steven</v>
      </c>
      <c r="C501" t="str">
        <f>"E"</f>
        <v>E</v>
      </c>
      <c r="D501" t="str">
        <f>"MD"</f>
        <v>MD</v>
      </c>
      <c r="E501" t="s">
        <v>5</v>
      </c>
    </row>
    <row r="502" spans="1:5" ht="17.25">
      <c r="A502" t="str">
        <f t="shared" si="29"/>
        <v>Kim</v>
      </c>
      <c r="B502" t="str">
        <f>"Sue"</f>
        <v>Sue</v>
      </c>
      <c r="D502" t="str">
        <f>"MD"</f>
        <v>MD</v>
      </c>
      <c r="E502" t="s">
        <v>5</v>
      </c>
    </row>
    <row r="503" spans="1:5" ht="17.25">
      <c r="A503" t="str">
        <f>"Kinsler"</f>
        <v>Kinsler</v>
      </c>
      <c r="B503" t="str">
        <f>"Kristin"</f>
        <v>Kristin</v>
      </c>
      <c r="C503" t="str">
        <f>"J"</f>
        <v>J</v>
      </c>
      <c r="D503" t="str">
        <f>"DO"</f>
        <v>DO</v>
      </c>
      <c r="E503" t="s">
        <v>5</v>
      </c>
    </row>
    <row r="504" spans="1:5" ht="17.25">
      <c r="A504" t="str">
        <f>"Kirschenbaum"</f>
        <v>Kirschenbaum</v>
      </c>
      <c r="B504" t="str">
        <f>"David"</f>
        <v>David</v>
      </c>
      <c r="D504" t="str">
        <f>"MD"</f>
        <v>MD</v>
      </c>
      <c r="E504" t="s">
        <v>5</v>
      </c>
    </row>
    <row r="505" spans="1:5" ht="17.25">
      <c r="A505" t="str">
        <f>"Kishen"</f>
        <v>Kishen</v>
      </c>
      <c r="B505" t="str">
        <f>"Anita"</f>
        <v>Anita</v>
      </c>
      <c r="D505" t="str">
        <f>"MD"</f>
        <v>MD</v>
      </c>
      <c r="E505" t="s">
        <v>5</v>
      </c>
    </row>
    <row r="506" spans="1:5" ht="17.25">
      <c r="A506" t="str">
        <f>"Klein"</f>
        <v>Klein</v>
      </c>
      <c r="B506" t="str">
        <f>"Kenneth"</f>
        <v>Kenneth</v>
      </c>
      <c r="C506" t="str">
        <f>"S"</f>
        <v>S</v>
      </c>
      <c r="D506" t="str">
        <f>"MD"</f>
        <v>MD</v>
      </c>
      <c r="E506" t="s">
        <v>5</v>
      </c>
    </row>
    <row r="507" spans="1:5" ht="17.25">
      <c r="A507" t="str">
        <f>"Klein"</f>
        <v>Klein</v>
      </c>
      <c r="B507" t="str">
        <f>"Richard"</f>
        <v>Richard</v>
      </c>
      <c r="C507" t="str">
        <f>"A"</f>
        <v>A</v>
      </c>
      <c r="D507" t="str">
        <f>"MD"</f>
        <v>MD</v>
      </c>
      <c r="E507" t="s">
        <v>5</v>
      </c>
    </row>
    <row r="508" spans="1:5" ht="17.25">
      <c r="A508" t="str">
        <f>"Klitzman"</f>
        <v>Klitzman</v>
      </c>
      <c r="B508" t="str">
        <f>"Donna"</f>
        <v>Donna</v>
      </c>
      <c r="C508" t="str">
        <f>"L"</f>
        <v>L</v>
      </c>
      <c r="D508" t="str">
        <f>"MD"</f>
        <v>MD</v>
      </c>
      <c r="E508" t="s">
        <v>5</v>
      </c>
    </row>
    <row r="509" spans="1:5" ht="17.25">
      <c r="A509" t="str">
        <f>"Klots"</f>
        <v>Klots</v>
      </c>
      <c r="B509" t="str">
        <f>"Larisa"</f>
        <v>Larisa</v>
      </c>
      <c r="D509" t="str">
        <f>"DO"</f>
        <v>DO</v>
      </c>
      <c r="E509" t="s">
        <v>5</v>
      </c>
    </row>
    <row r="510" spans="1:5" ht="17.25">
      <c r="A510" t="str">
        <f>"Koduri"</f>
        <v>Koduri</v>
      </c>
      <c r="B510" t="str">
        <f>"Beaula"</f>
        <v>Beaula</v>
      </c>
      <c r="D510" t="str">
        <f>"MD"</f>
        <v>MD</v>
      </c>
      <c r="E510" t="s">
        <v>5</v>
      </c>
    </row>
    <row r="511" spans="1:5" ht="17.25">
      <c r="A511" t="str">
        <f>"Kolasa"</f>
        <v>Kolasa</v>
      </c>
      <c r="B511" t="str">
        <f>"Christopher"</f>
        <v>Christopher</v>
      </c>
      <c r="D511" t="str">
        <f>"MD"</f>
        <v>MD</v>
      </c>
      <c r="E511" t="s">
        <v>5</v>
      </c>
    </row>
    <row r="512" spans="1:5" ht="17.25">
      <c r="A512" t="str">
        <f>"Kolli"</f>
        <v>Kolli</v>
      </c>
      <c r="B512" t="str">
        <f>"Sudha"</f>
        <v>Sudha</v>
      </c>
      <c r="C512" t="str">
        <f>"R"</f>
        <v>R</v>
      </c>
      <c r="D512" t="str">
        <f>"MD"</f>
        <v>MD</v>
      </c>
      <c r="E512" t="s">
        <v>5</v>
      </c>
    </row>
    <row r="513" spans="1:5" ht="17.25">
      <c r="A513" s="2" t="str">
        <f>"Kondratyeva"</f>
        <v>Kondratyeva</v>
      </c>
      <c r="B513" s="2" t="str">
        <f>"Alexandra"</f>
        <v>Alexandra</v>
      </c>
      <c r="C513" s="2"/>
      <c r="D513" s="2" t="str">
        <f>"DO"</f>
        <v>DO</v>
      </c>
      <c r="E513" s="2" t="s">
        <v>0</v>
      </c>
    </row>
    <row r="514" spans="1:5" ht="17.25">
      <c r="A514" t="str">
        <f>"Konigsberg"</f>
        <v>Konigsberg</v>
      </c>
      <c r="B514" t="str">
        <f>"Stephen"</f>
        <v>Stephen</v>
      </c>
      <c r="C514" t="str">
        <f>"F"</f>
        <v>F</v>
      </c>
      <c r="D514" t="str">
        <f aca="true" t="shared" si="30" ref="D514:D544">"MD"</f>
        <v>MD</v>
      </c>
      <c r="E514" t="s">
        <v>5</v>
      </c>
    </row>
    <row r="515" spans="1:5" ht="17.25">
      <c r="A515" t="str">
        <f>"Koota"</f>
        <v>Koota</v>
      </c>
      <c r="B515" t="str">
        <f>"David"</f>
        <v>David</v>
      </c>
      <c r="C515" t="str">
        <f>"H"</f>
        <v>H</v>
      </c>
      <c r="D515" t="str">
        <f t="shared" si="30"/>
        <v>MD</v>
      </c>
      <c r="E515" t="s">
        <v>5</v>
      </c>
    </row>
    <row r="516" spans="1:5" ht="17.25">
      <c r="A516" s="2" t="str">
        <f>"Korman"</f>
        <v>Korman</v>
      </c>
      <c r="B516" s="2" t="str">
        <f>"Andrew"</f>
        <v>Andrew</v>
      </c>
      <c r="C516" s="2" t="str">
        <f>"S."</f>
        <v>S.</v>
      </c>
      <c r="D516" s="2" t="str">
        <f t="shared" si="30"/>
        <v>MD</v>
      </c>
      <c r="E516" s="2" t="s">
        <v>0</v>
      </c>
    </row>
    <row r="517" spans="1:5" ht="17.25">
      <c r="A517" t="str">
        <f>"Korn"</f>
        <v>Korn</v>
      </c>
      <c r="B517" t="str">
        <f>"Elizabeth"</f>
        <v>Elizabeth</v>
      </c>
      <c r="D517" t="str">
        <f t="shared" si="30"/>
        <v>MD</v>
      </c>
      <c r="E517" t="s">
        <v>0</v>
      </c>
    </row>
    <row r="518" spans="1:5" ht="17.25">
      <c r="A518" t="str">
        <f>"Kostis"</f>
        <v>Kostis</v>
      </c>
      <c r="B518" t="str">
        <f>"John"</f>
        <v>John</v>
      </c>
      <c r="D518" t="str">
        <f t="shared" si="30"/>
        <v>MD</v>
      </c>
      <c r="E518" t="s">
        <v>5</v>
      </c>
    </row>
    <row r="519" spans="1:5" ht="17.25">
      <c r="A519" t="str">
        <f>"Kotb"</f>
        <v>Kotb</v>
      </c>
      <c r="B519" t="str">
        <f>"Mohy Eldin"</f>
        <v>Mohy Eldin</v>
      </c>
      <c r="C519" t="str">
        <f>"A"</f>
        <v>A</v>
      </c>
      <c r="D519" t="str">
        <f t="shared" si="30"/>
        <v>MD</v>
      </c>
      <c r="E519" t="s">
        <v>0</v>
      </c>
    </row>
    <row r="520" spans="1:5" ht="17.25">
      <c r="A520" t="str">
        <f>"Kothari"</f>
        <v>Kothari</v>
      </c>
      <c r="B520" t="str">
        <f>"Grace"</f>
        <v>Grace</v>
      </c>
      <c r="C520" t="str">
        <f>"A"</f>
        <v>A</v>
      </c>
      <c r="D520" t="str">
        <f t="shared" si="30"/>
        <v>MD</v>
      </c>
      <c r="E520" t="s">
        <v>5</v>
      </c>
    </row>
    <row r="521" spans="1:5" ht="17.25">
      <c r="A521" t="str">
        <f>"Kothari"</f>
        <v>Kothari</v>
      </c>
      <c r="B521" t="str">
        <f>"Nayan"</f>
        <v>Nayan</v>
      </c>
      <c r="C521" t="str">
        <f>"K"</f>
        <v>K</v>
      </c>
      <c r="D521" t="str">
        <f t="shared" si="30"/>
        <v>MD</v>
      </c>
      <c r="E521" t="s">
        <v>0</v>
      </c>
    </row>
    <row r="522" spans="1:5" ht="17.25">
      <c r="A522" t="str">
        <f>"Kottahachchi"</f>
        <v>Kottahachchi</v>
      </c>
      <c r="B522" t="str">
        <f>"Wijepala"</f>
        <v>Wijepala</v>
      </c>
      <c r="D522" t="str">
        <f t="shared" si="30"/>
        <v>MD</v>
      </c>
      <c r="E522" t="s">
        <v>5</v>
      </c>
    </row>
    <row r="523" spans="1:5" ht="17.25">
      <c r="A523" t="str">
        <f>"Kowzun"</f>
        <v>Kowzun</v>
      </c>
      <c r="B523" t="str">
        <f>"Maria"</f>
        <v>Maria</v>
      </c>
      <c r="C523" t="str">
        <f>"J"</f>
        <v>J</v>
      </c>
      <c r="D523" t="str">
        <f t="shared" si="30"/>
        <v>MD</v>
      </c>
      <c r="E523" s="2" t="s">
        <v>5</v>
      </c>
    </row>
    <row r="524" spans="1:5" ht="17.25">
      <c r="A524" t="str">
        <f>"Krawet"</f>
        <v>Krawet</v>
      </c>
      <c r="B524" t="str">
        <f>"Steven"</f>
        <v>Steven</v>
      </c>
      <c r="C524" t="str">
        <f>"H"</f>
        <v>H</v>
      </c>
      <c r="D524" t="str">
        <f t="shared" si="30"/>
        <v>MD</v>
      </c>
      <c r="E524" t="s">
        <v>5</v>
      </c>
    </row>
    <row r="525" spans="1:5" ht="17.25">
      <c r="A525" t="str">
        <f>"Krishnamoorthy"</f>
        <v>Krishnamoorthy</v>
      </c>
      <c r="B525" t="str">
        <f>"Ambalavaner"</f>
        <v>Ambalavaner</v>
      </c>
      <c r="D525" t="str">
        <f t="shared" si="30"/>
        <v>MD</v>
      </c>
      <c r="E525" t="s">
        <v>5</v>
      </c>
    </row>
    <row r="526" spans="1:5" ht="17.25">
      <c r="A526" t="str">
        <f>"Krisiloff"</f>
        <v>Krisiloff</v>
      </c>
      <c r="B526" t="str">
        <f>"Edward"</f>
        <v>Edward</v>
      </c>
      <c r="C526" t="str">
        <f>"B"</f>
        <v>B</v>
      </c>
      <c r="D526" t="str">
        <f t="shared" si="30"/>
        <v>MD</v>
      </c>
      <c r="E526" t="s">
        <v>5</v>
      </c>
    </row>
    <row r="527" spans="1:5" ht="17.25">
      <c r="A527" t="str">
        <f>"Kruse"</f>
        <v>Kruse</v>
      </c>
      <c r="B527" t="str">
        <f>"Laurel"</f>
        <v>Laurel</v>
      </c>
      <c r="C527" t="str">
        <f>"A"</f>
        <v>A</v>
      </c>
      <c r="D527" t="str">
        <f t="shared" si="30"/>
        <v>MD</v>
      </c>
      <c r="E527" s="2" t="s">
        <v>5</v>
      </c>
    </row>
    <row r="528" spans="1:5" ht="17.25">
      <c r="A528" t="str">
        <f>"Ku"</f>
        <v>Ku</v>
      </c>
      <c r="B528" t="str">
        <f>"James"</f>
        <v>James</v>
      </c>
      <c r="C528" t="str">
        <f>"C"</f>
        <v>C</v>
      </c>
      <c r="D528" t="str">
        <f t="shared" si="30"/>
        <v>MD</v>
      </c>
      <c r="E528" t="s">
        <v>5</v>
      </c>
    </row>
    <row r="529" spans="1:5" ht="17.25">
      <c r="A529" t="str">
        <f>"Kuchipudi"</f>
        <v>Kuchipudi</v>
      </c>
      <c r="B529" t="str">
        <f>"Solomon"</f>
        <v>Solomon</v>
      </c>
      <c r="C529" t="str">
        <f>"S"</f>
        <v>S</v>
      </c>
      <c r="D529" t="str">
        <f t="shared" si="30"/>
        <v>MD</v>
      </c>
      <c r="E529" t="s">
        <v>5</v>
      </c>
    </row>
    <row r="530" spans="1:5" ht="17.25">
      <c r="A530" t="str">
        <f>"Kukafka"</f>
        <v>Kukafka</v>
      </c>
      <c r="B530" t="str">
        <f>"Sheldon"</f>
        <v>Sheldon</v>
      </c>
      <c r="C530" t="str">
        <f>"J"</f>
        <v>J</v>
      </c>
      <c r="D530" t="str">
        <f t="shared" si="30"/>
        <v>MD</v>
      </c>
      <c r="E530" t="s">
        <v>5</v>
      </c>
    </row>
    <row r="531" spans="1:5" ht="17.25">
      <c r="A531" t="str">
        <f>"Kulischenko"</f>
        <v>Kulischenko</v>
      </c>
      <c r="B531" t="str">
        <f>"Alexander"</f>
        <v>Alexander</v>
      </c>
      <c r="D531" t="str">
        <f t="shared" si="30"/>
        <v>MD</v>
      </c>
      <c r="E531" t="s">
        <v>5</v>
      </c>
    </row>
    <row r="532" spans="1:5" ht="17.25">
      <c r="A532" t="str">
        <f>"Kulkarni"</f>
        <v>Kulkarni</v>
      </c>
      <c r="B532" t="str">
        <f>"Anand"</f>
        <v>Anand</v>
      </c>
      <c r="D532" t="str">
        <f t="shared" si="30"/>
        <v>MD</v>
      </c>
      <c r="E532" t="s">
        <v>5</v>
      </c>
    </row>
    <row r="533" spans="1:5" ht="17.25">
      <c r="A533" t="str">
        <f>"Kullmann"</f>
        <v>Kullmann</v>
      </c>
      <c r="B533" t="str">
        <f>"Valerie"</f>
        <v>Valerie</v>
      </c>
      <c r="C533" t="str">
        <f>"L"</f>
        <v>L</v>
      </c>
      <c r="D533" t="str">
        <f t="shared" si="30"/>
        <v>MD</v>
      </c>
      <c r="E533" t="s">
        <v>5</v>
      </c>
    </row>
    <row r="534" spans="1:5" ht="17.25">
      <c r="A534" t="str">
        <f>"Kumar"</f>
        <v>Kumar</v>
      </c>
      <c r="B534" t="str">
        <f>"Akshat"</f>
        <v>Akshat</v>
      </c>
      <c r="D534" t="str">
        <f t="shared" si="30"/>
        <v>MD</v>
      </c>
      <c r="E534" t="s">
        <v>5</v>
      </c>
    </row>
    <row r="535" spans="1:5" ht="17.25">
      <c r="A535" t="str">
        <f>"Kumar"</f>
        <v>Kumar</v>
      </c>
      <c r="B535" t="str">
        <f>"Ashok"</f>
        <v>Ashok</v>
      </c>
      <c r="D535" t="str">
        <f t="shared" si="30"/>
        <v>MD</v>
      </c>
      <c r="E535" t="s">
        <v>5</v>
      </c>
    </row>
    <row r="536" spans="1:5" ht="17.25">
      <c r="A536" t="str">
        <f>"Kumar"</f>
        <v>Kumar</v>
      </c>
      <c r="B536" t="str">
        <f>"Nidhi"</f>
        <v>Nidhi</v>
      </c>
      <c r="D536" t="str">
        <f t="shared" si="30"/>
        <v>MD</v>
      </c>
      <c r="E536" t="s">
        <v>5</v>
      </c>
    </row>
    <row r="537" spans="1:5" ht="17.25">
      <c r="A537" t="str">
        <f>"Kumar"</f>
        <v>Kumar</v>
      </c>
      <c r="B537" t="str">
        <f>"Rajat"</f>
        <v>Rajat</v>
      </c>
      <c r="D537" t="str">
        <f t="shared" si="30"/>
        <v>MD</v>
      </c>
      <c r="E537" t="s">
        <v>5</v>
      </c>
    </row>
    <row r="538" spans="1:5" ht="17.25">
      <c r="A538" t="str">
        <f>"Kumar"</f>
        <v>Kumar</v>
      </c>
      <c r="B538" t="str">
        <f>"Uday"</f>
        <v>Uday</v>
      </c>
      <c r="D538" t="str">
        <f t="shared" si="30"/>
        <v>MD</v>
      </c>
      <c r="E538" t="s">
        <v>5</v>
      </c>
    </row>
    <row r="539" spans="1:5" ht="17.25">
      <c r="A539" t="str">
        <f>"Kumari"</f>
        <v>Kumari</v>
      </c>
      <c r="B539" t="str">
        <f>"Kalpana"</f>
        <v>Kalpana</v>
      </c>
      <c r="D539" t="str">
        <f t="shared" si="30"/>
        <v>MD</v>
      </c>
      <c r="E539" t="s">
        <v>5</v>
      </c>
    </row>
    <row r="540" spans="1:5" ht="17.25">
      <c r="A540" t="str">
        <f>"Kung"</f>
        <v>Kung</v>
      </c>
      <c r="B540" t="str">
        <f>"John"</f>
        <v>John</v>
      </c>
      <c r="C540" t="str">
        <f>"S"</f>
        <v>S</v>
      </c>
      <c r="D540" t="str">
        <f t="shared" si="30"/>
        <v>MD</v>
      </c>
      <c r="E540" t="s">
        <v>5</v>
      </c>
    </row>
    <row r="541" spans="1:5" ht="17.25">
      <c r="A541" t="str">
        <f>"Kurani"</f>
        <v>Kurani</v>
      </c>
      <c r="B541" t="str">
        <f>"Amit"</f>
        <v>Amit</v>
      </c>
      <c r="D541" t="str">
        <f t="shared" si="30"/>
        <v>MD</v>
      </c>
      <c r="E541" t="s">
        <v>5</v>
      </c>
    </row>
    <row r="542" spans="1:5" ht="17.25">
      <c r="A542" t="str">
        <f>"Kurer"</f>
        <v>Kurer</v>
      </c>
      <c r="B542" t="str">
        <f>"Cheryl"</f>
        <v>Cheryl</v>
      </c>
      <c r="C542" t="str">
        <f>"C"</f>
        <v>C</v>
      </c>
      <c r="D542" t="str">
        <f t="shared" si="30"/>
        <v>MD</v>
      </c>
      <c r="E542" t="s">
        <v>5</v>
      </c>
    </row>
    <row r="543" spans="1:5" ht="17.25">
      <c r="A543" t="str">
        <f>"Kuriakose"</f>
        <v>Kuriakose</v>
      </c>
      <c r="B543" t="str">
        <f>"Marykutty"</f>
        <v>Marykutty</v>
      </c>
      <c r="C543" t="str">
        <f>"K"</f>
        <v>K</v>
      </c>
      <c r="D543" t="str">
        <f t="shared" si="30"/>
        <v>MD</v>
      </c>
      <c r="E543" t="s">
        <v>5</v>
      </c>
    </row>
    <row r="544" spans="1:5" ht="17.25">
      <c r="A544" s="2" t="str">
        <f>"Labib"</f>
        <v>Labib</v>
      </c>
      <c r="B544" s="2" t="str">
        <f>"Mina"</f>
        <v>Mina</v>
      </c>
      <c r="C544" s="2" t="str">
        <f>"L."</f>
        <v>L.</v>
      </c>
      <c r="D544" s="2" t="str">
        <f t="shared" si="30"/>
        <v>MD</v>
      </c>
      <c r="E544" t="s">
        <v>5</v>
      </c>
    </row>
    <row r="545" spans="1:5" ht="17.25">
      <c r="A545" t="str">
        <f>"Ladman"</f>
        <v>Ladman</v>
      </c>
      <c r="B545" t="str">
        <f>"Marten"</f>
        <v>Marten</v>
      </c>
      <c r="C545" t="str">
        <f>"N"</f>
        <v>N</v>
      </c>
      <c r="D545" t="str">
        <f>"DMD"</f>
        <v>DMD</v>
      </c>
      <c r="E545" t="s">
        <v>5</v>
      </c>
    </row>
    <row r="546" spans="1:5" ht="17.25">
      <c r="A546" t="str">
        <f>"Laing"</f>
        <v>Laing</v>
      </c>
      <c r="B546" t="str">
        <f>"Euton"</f>
        <v>Euton</v>
      </c>
      <c r="C546" t="str">
        <f>"M"</f>
        <v>M</v>
      </c>
      <c r="D546" t="str">
        <f>"MD"</f>
        <v>MD</v>
      </c>
      <c r="E546" t="s">
        <v>5</v>
      </c>
    </row>
    <row r="547" spans="1:5" ht="17.25">
      <c r="A547" s="2" t="str">
        <f>"Lam"</f>
        <v>Lam</v>
      </c>
      <c r="B547" s="2" t="str">
        <f>"Ling"</f>
        <v>Ling</v>
      </c>
      <c r="C547" s="2" t="str">
        <f>"L."</f>
        <v>L.</v>
      </c>
      <c r="D547" s="2" t="str">
        <f>"MD"</f>
        <v>MD</v>
      </c>
      <c r="E547" t="s">
        <v>5</v>
      </c>
    </row>
    <row r="548" spans="1:5" ht="17.25">
      <c r="A548" t="str">
        <f>"Lampert"</f>
        <v>Lampert</v>
      </c>
      <c r="B548" t="str">
        <f>"Craig"</f>
        <v>Craig</v>
      </c>
      <c r="D548" t="str">
        <f>"MD"</f>
        <v>MD</v>
      </c>
      <c r="E548" t="s">
        <v>5</v>
      </c>
    </row>
    <row r="549" spans="1:5" ht="17.25">
      <c r="A549" t="str">
        <f>"Land"</f>
        <v>Land</v>
      </c>
      <c r="B549" t="str">
        <f>"Warren"</f>
        <v>Warren</v>
      </c>
      <c r="C549" t="str">
        <f>"K"</f>
        <v>K</v>
      </c>
      <c r="D549" t="str">
        <f>"DO"</f>
        <v>DO</v>
      </c>
      <c r="E549" t="s">
        <v>5</v>
      </c>
    </row>
    <row r="550" spans="1:5" ht="17.25">
      <c r="A550" t="str">
        <f>"Lapidus"</f>
        <v>Lapidus</v>
      </c>
      <c r="B550" t="str">
        <f>"Neil"</f>
        <v>Neil</v>
      </c>
      <c r="C550" t="str">
        <f>"R"</f>
        <v>R</v>
      </c>
      <c r="D550" t="str">
        <f>"DPM"</f>
        <v>DPM</v>
      </c>
      <c r="E550" t="s">
        <v>5</v>
      </c>
    </row>
    <row r="551" spans="1:5" ht="17.25">
      <c r="A551" t="str">
        <f>"Larose"</f>
        <v>Larose</v>
      </c>
      <c r="B551" t="str">
        <f>"Jean Eddy"</f>
        <v>Jean Eddy</v>
      </c>
      <c r="D551" t="str">
        <f>"DO"</f>
        <v>DO</v>
      </c>
      <c r="E551" t="s">
        <v>0</v>
      </c>
    </row>
    <row r="552" spans="1:5" ht="17.25">
      <c r="A552" t="str">
        <f>"Laskow"</f>
        <v>Laskow</v>
      </c>
      <c r="B552" t="str">
        <f>"David"</f>
        <v>David</v>
      </c>
      <c r="C552" t="str">
        <f>"A"</f>
        <v>A</v>
      </c>
      <c r="D552" t="str">
        <f>"MD"</f>
        <v>MD</v>
      </c>
      <c r="E552" t="s">
        <v>0</v>
      </c>
    </row>
    <row r="553" spans="1:5" ht="17.25">
      <c r="A553" t="s">
        <v>2</v>
      </c>
      <c r="B553" t="s">
        <v>3</v>
      </c>
      <c r="C553" t="s">
        <v>4</v>
      </c>
      <c r="D553" t="s">
        <v>1</v>
      </c>
      <c r="E553" t="s">
        <v>5</v>
      </c>
    </row>
    <row r="554" spans="1:5" ht="17.25">
      <c r="A554" t="str">
        <f>"Lastra"</f>
        <v>Lastra</v>
      </c>
      <c r="B554" t="str">
        <f>"Carlos"</f>
        <v>Carlos</v>
      </c>
      <c r="C554" t="str">
        <f>"R"</f>
        <v>R</v>
      </c>
      <c r="D554" t="str">
        <f>"MD"</f>
        <v>MD</v>
      </c>
      <c r="E554" t="s">
        <v>0</v>
      </c>
    </row>
    <row r="555" spans="1:5" ht="17.25">
      <c r="A555" t="str">
        <f>"Lau"</f>
        <v>Lau</v>
      </c>
      <c r="B555" t="str">
        <f>"Ronald"</f>
        <v>Ronald</v>
      </c>
      <c r="D555" t="str">
        <f>"MD"</f>
        <v>MD</v>
      </c>
      <c r="E555" t="s">
        <v>5</v>
      </c>
    </row>
    <row r="556" spans="1:5" ht="17.25">
      <c r="A556" t="str">
        <f>"Laufer"</f>
        <v>Laufer</v>
      </c>
      <c r="B556" t="str">
        <f>"Samuel"</f>
        <v>Samuel</v>
      </c>
      <c r="C556" t="str">
        <f>"J"</f>
        <v>J</v>
      </c>
      <c r="D556" t="str">
        <f>"MD"</f>
        <v>MD</v>
      </c>
      <c r="E556" t="s">
        <v>5</v>
      </c>
    </row>
    <row r="557" spans="1:5" ht="17.25">
      <c r="A557" t="str">
        <f>"Lavine"</f>
        <v>Lavine</v>
      </c>
      <c r="B557" t="str">
        <f>"Ferne"</f>
        <v>Ferne</v>
      </c>
      <c r="D557" t="str">
        <f>"MD"</f>
        <v>MD</v>
      </c>
      <c r="E557" t="s">
        <v>5</v>
      </c>
    </row>
    <row r="558" spans="1:5" ht="17.25">
      <c r="A558" t="str">
        <f>"Lazzara"</f>
        <v>Lazzara</v>
      </c>
      <c r="B558" t="str">
        <f>"Elizabeth"</f>
        <v>Elizabeth</v>
      </c>
      <c r="D558" t="str">
        <f>"MD"</f>
        <v>MD</v>
      </c>
      <c r="E558" t="s">
        <v>5</v>
      </c>
    </row>
    <row r="559" spans="1:5" ht="17.25">
      <c r="A559" t="str">
        <f>"Lebovic"</f>
        <v>Lebovic</v>
      </c>
      <c r="B559" t="str">
        <f>"Richard"</f>
        <v>Richard</v>
      </c>
      <c r="D559" t="str">
        <f>"DPM"</f>
        <v>DPM</v>
      </c>
      <c r="E559" t="s">
        <v>5</v>
      </c>
    </row>
    <row r="560" spans="1:5" ht="17.25">
      <c r="A560" t="str">
        <f>"Lebovicz"</f>
        <v>Lebovicz</v>
      </c>
      <c r="B560" t="str">
        <f>"Richard"</f>
        <v>Richard</v>
      </c>
      <c r="D560" t="str">
        <f aca="true" t="shared" si="31" ref="D560:D596">"MD"</f>
        <v>MD</v>
      </c>
      <c r="E560" t="s">
        <v>5</v>
      </c>
    </row>
    <row r="561" spans="1:5" ht="17.25">
      <c r="A561" t="str">
        <f>"Lebovitz"</f>
        <v>Lebovitz</v>
      </c>
      <c r="B561" t="str">
        <f>"Yaron"</f>
        <v>Yaron</v>
      </c>
      <c r="D561" t="str">
        <f t="shared" si="31"/>
        <v>MD</v>
      </c>
      <c r="E561" t="s">
        <v>5</v>
      </c>
    </row>
    <row r="562" spans="1:5" ht="17.25">
      <c r="A562" t="str">
        <f>"Leddy"</f>
        <v>Leddy</v>
      </c>
      <c r="B562" t="str">
        <f>"Timothy"</f>
        <v>Timothy</v>
      </c>
      <c r="C562" t="str">
        <f>"P"</f>
        <v>P</v>
      </c>
      <c r="D562" t="str">
        <f t="shared" si="31"/>
        <v>MD</v>
      </c>
      <c r="E562" t="s">
        <v>5</v>
      </c>
    </row>
    <row r="563" spans="1:5" ht="17.25">
      <c r="A563" t="str">
        <f aca="true" t="shared" si="32" ref="A563:A570">"Lee"</f>
        <v>Lee</v>
      </c>
      <c r="B563" t="str">
        <f>"Anna"</f>
        <v>Anna</v>
      </c>
      <c r="C563" t="str">
        <f>"F"</f>
        <v>F</v>
      </c>
      <c r="D563" t="str">
        <f t="shared" si="31"/>
        <v>MD</v>
      </c>
      <c r="E563" t="s">
        <v>5</v>
      </c>
    </row>
    <row r="564" spans="1:5" ht="17.25">
      <c r="A564" t="str">
        <f t="shared" si="32"/>
        <v>Lee</v>
      </c>
      <c r="B564" t="str">
        <f>"Dae Woo"</f>
        <v>Dae Woo</v>
      </c>
      <c r="D564" t="str">
        <f t="shared" si="31"/>
        <v>MD</v>
      </c>
      <c r="E564" t="s">
        <v>5</v>
      </c>
    </row>
    <row r="565" spans="1:5" ht="17.25">
      <c r="A565" t="str">
        <f t="shared" si="32"/>
        <v>Lee</v>
      </c>
      <c r="B565" t="str">
        <f>"Ellen"</f>
        <v>Ellen</v>
      </c>
      <c r="D565" t="str">
        <f t="shared" si="31"/>
        <v>MD</v>
      </c>
      <c r="E565" t="s">
        <v>5</v>
      </c>
    </row>
    <row r="566" spans="1:5" ht="17.25">
      <c r="A566" t="str">
        <f t="shared" si="32"/>
        <v>Lee</v>
      </c>
      <c r="B566" t="str">
        <f>"Henry"</f>
        <v>Henry</v>
      </c>
      <c r="D566" t="str">
        <f t="shared" si="31"/>
        <v>MD</v>
      </c>
      <c r="E566" t="s">
        <v>5</v>
      </c>
    </row>
    <row r="567" spans="1:5" ht="17.25">
      <c r="A567" t="str">
        <f t="shared" si="32"/>
        <v>Lee</v>
      </c>
      <c r="B567" t="str">
        <f>"Vincent"</f>
        <v>Vincent</v>
      </c>
      <c r="C567" t="str">
        <f>"M"</f>
        <v>M</v>
      </c>
      <c r="D567" t="str">
        <f t="shared" si="31"/>
        <v>MD</v>
      </c>
      <c r="E567" t="s">
        <v>5</v>
      </c>
    </row>
    <row r="568" spans="1:5" ht="17.25">
      <c r="A568" t="str">
        <f t="shared" si="32"/>
        <v>Lee</v>
      </c>
      <c r="B568" t="str">
        <f>"William"</f>
        <v>William</v>
      </c>
      <c r="D568" t="str">
        <f t="shared" si="31"/>
        <v>MD</v>
      </c>
      <c r="E568" t="s">
        <v>5</v>
      </c>
    </row>
    <row r="569" spans="1:5" ht="17.25">
      <c r="A569" s="2" t="str">
        <f t="shared" si="32"/>
        <v>Lee</v>
      </c>
      <c r="B569" s="2" t="str">
        <f>"Aleen"</f>
        <v>Aleen</v>
      </c>
      <c r="C569" s="2" t="str">
        <f>"J."</f>
        <v>J.</v>
      </c>
      <c r="D569" s="2" t="str">
        <f t="shared" si="31"/>
        <v>MD</v>
      </c>
      <c r="E569" t="s">
        <v>5</v>
      </c>
    </row>
    <row r="570" spans="1:5" ht="17.25">
      <c r="A570" t="str">
        <f t="shared" si="32"/>
        <v>Lee</v>
      </c>
      <c r="B570" t="str">
        <f>"Inna"</f>
        <v>Inna</v>
      </c>
      <c r="D570" t="str">
        <f t="shared" si="31"/>
        <v>MD</v>
      </c>
      <c r="E570" s="2" t="s">
        <v>5</v>
      </c>
    </row>
    <row r="571" spans="1:5" ht="17.25">
      <c r="A571" t="str">
        <f>"Lefkowitz"</f>
        <v>Lefkowitz</v>
      </c>
      <c r="B571" t="str">
        <f>"Miriam"</f>
        <v>Miriam</v>
      </c>
      <c r="D571" t="str">
        <f t="shared" si="31"/>
        <v>MD</v>
      </c>
      <c r="E571" t="s">
        <v>5</v>
      </c>
    </row>
    <row r="572" spans="1:5" ht="17.25">
      <c r="A572" t="str">
        <f>"Leib"</f>
        <v>Leib</v>
      </c>
      <c r="B572" t="str">
        <f>"Samantha"</f>
        <v>Samantha</v>
      </c>
      <c r="D572" t="str">
        <f t="shared" si="31"/>
        <v>MD</v>
      </c>
      <c r="E572" t="s">
        <v>0</v>
      </c>
    </row>
    <row r="573" spans="1:5" ht="17.25">
      <c r="A573" t="str">
        <f>"Leibner"</f>
        <v>Leibner</v>
      </c>
      <c r="B573" t="str">
        <f>"Donald"</f>
        <v>Donald</v>
      </c>
      <c r="C573" t="str">
        <f>"N"</f>
        <v>N</v>
      </c>
      <c r="D573" t="str">
        <f t="shared" si="31"/>
        <v>MD</v>
      </c>
      <c r="E573" t="s">
        <v>5</v>
      </c>
    </row>
    <row r="574" spans="1:5" ht="17.25">
      <c r="A574" t="str">
        <f>"Leitman"</f>
        <v>Leitman</v>
      </c>
      <c r="B574" t="str">
        <f>"Mark"</f>
        <v>Mark</v>
      </c>
      <c r="C574" t="str">
        <f>"W"</f>
        <v>W</v>
      </c>
      <c r="D574" t="str">
        <f t="shared" si="31"/>
        <v>MD</v>
      </c>
      <c r="E574" t="s">
        <v>5</v>
      </c>
    </row>
    <row r="575" spans="1:5" ht="17.25">
      <c r="A575" t="str">
        <f>"Lerner"</f>
        <v>Lerner</v>
      </c>
      <c r="B575" t="str">
        <f>"Emanuel"</f>
        <v>Emanuel</v>
      </c>
      <c r="D575" t="str">
        <f t="shared" si="31"/>
        <v>MD</v>
      </c>
      <c r="E575" t="s">
        <v>5</v>
      </c>
    </row>
    <row r="576" spans="1:5" ht="17.25">
      <c r="A576" t="str">
        <f>"Lessing"</f>
        <v>Lessing</v>
      </c>
      <c r="B576" t="str">
        <f>"David"</f>
        <v>David</v>
      </c>
      <c r="D576" t="str">
        <f t="shared" si="31"/>
        <v>MD</v>
      </c>
      <c r="E576" t="s">
        <v>5</v>
      </c>
    </row>
    <row r="577" spans="1:5" ht="17.25">
      <c r="A577" t="str">
        <f>"Leva"</f>
        <v>Leva</v>
      </c>
      <c r="B577" t="str">
        <f>"Ernest"</f>
        <v>Ernest</v>
      </c>
      <c r="C577" t="str">
        <f>"G"</f>
        <v>G</v>
      </c>
      <c r="D577" t="str">
        <f t="shared" si="31"/>
        <v>MD</v>
      </c>
      <c r="E577" t="s">
        <v>5</v>
      </c>
    </row>
    <row r="578" spans="1:5" ht="17.25">
      <c r="A578" t="str">
        <f>"Levine"</f>
        <v>Levine</v>
      </c>
      <c r="B578" t="str">
        <f>"Charles"</f>
        <v>Charles</v>
      </c>
      <c r="D578" t="str">
        <f t="shared" si="31"/>
        <v>MD</v>
      </c>
      <c r="E578" t="s">
        <v>5</v>
      </c>
    </row>
    <row r="579" spans="1:5" ht="17.25">
      <c r="A579" t="str">
        <f>"Levine"</f>
        <v>Levine</v>
      </c>
      <c r="B579" t="str">
        <f>"Lewis"</f>
        <v>Lewis</v>
      </c>
      <c r="C579" t="str">
        <f>"J"</f>
        <v>J</v>
      </c>
      <c r="D579" t="str">
        <f t="shared" si="31"/>
        <v>MD</v>
      </c>
      <c r="E579" t="s">
        <v>5</v>
      </c>
    </row>
    <row r="580" spans="1:5" ht="17.25">
      <c r="A580" t="str">
        <f>"Levinson"</f>
        <v>Levinson</v>
      </c>
      <c r="B580" t="str">
        <f>"Katharine"</f>
        <v>Katharine</v>
      </c>
      <c r="C580" t="str">
        <f>"T"</f>
        <v>T</v>
      </c>
      <c r="D580" t="str">
        <f t="shared" si="31"/>
        <v>MD</v>
      </c>
      <c r="E580" t="s">
        <v>5</v>
      </c>
    </row>
    <row r="581" spans="1:5" ht="17.25">
      <c r="A581" s="2" t="str">
        <f>"Levy-Kern"</f>
        <v>Levy-Kern</v>
      </c>
      <c r="B581" s="2" t="str">
        <f>"Muriel"</f>
        <v>Muriel</v>
      </c>
      <c r="C581" s="2"/>
      <c r="D581" s="2" t="str">
        <f t="shared" si="31"/>
        <v>MD</v>
      </c>
      <c r="E581" t="s">
        <v>5</v>
      </c>
    </row>
    <row r="582" spans="1:5" ht="17.25">
      <c r="A582" t="str">
        <f>"Li"</f>
        <v>Li</v>
      </c>
      <c r="B582" t="str">
        <f>"Albert"</f>
        <v>Albert</v>
      </c>
      <c r="D582" t="str">
        <f t="shared" si="31"/>
        <v>MD</v>
      </c>
      <c r="E582" t="s">
        <v>5</v>
      </c>
    </row>
    <row r="583" spans="1:5" ht="17.25">
      <c r="A583" t="str">
        <f>"Li"</f>
        <v>Li</v>
      </c>
      <c r="B583" t="str">
        <f>"Yan"</f>
        <v>Yan</v>
      </c>
      <c r="D583" t="str">
        <f t="shared" si="31"/>
        <v>MD</v>
      </c>
      <c r="E583" t="s">
        <v>5</v>
      </c>
    </row>
    <row r="584" spans="1:5" ht="17.25">
      <c r="A584" t="str">
        <f>"Lichtbroun"</f>
        <v>Lichtbroun</v>
      </c>
      <c r="B584" t="str">
        <f>"Alan"</f>
        <v>Alan</v>
      </c>
      <c r="D584" t="str">
        <f t="shared" si="31"/>
        <v>MD</v>
      </c>
      <c r="E584" t="s">
        <v>5</v>
      </c>
    </row>
    <row r="585" spans="1:5" ht="17.25">
      <c r="A585" t="str">
        <f>"Licitra"</f>
        <v>Licitra</v>
      </c>
      <c r="B585" t="str">
        <f>"Edward"</f>
        <v>Edward</v>
      </c>
      <c r="C585" t="str">
        <f>"J"</f>
        <v>J</v>
      </c>
      <c r="D585" t="str">
        <f t="shared" si="31"/>
        <v>MD</v>
      </c>
      <c r="E585" t="s">
        <v>5</v>
      </c>
    </row>
    <row r="586" spans="1:5" ht="17.25">
      <c r="A586" t="str">
        <f>"Lin"</f>
        <v>Lin</v>
      </c>
      <c r="B586" t="str">
        <f>"Lei"</f>
        <v>Lei</v>
      </c>
      <c r="D586" t="str">
        <f t="shared" si="31"/>
        <v>MD</v>
      </c>
      <c r="E586" t="s">
        <v>5</v>
      </c>
    </row>
    <row r="587" spans="1:5" ht="17.25">
      <c r="A587" t="str">
        <f>"Lind"</f>
        <v>Lind</v>
      </c>
      <c r="B587" t="str">
        <f>"Suzanne"</f>
        <v>Suzanne</v>
      </c>
      <c r="C587" t="str">
        <f>"M"</f>
        <v>M</v>
      </c>
      <c r="D587" t="str">
        <f t="shared" si="31"/>
        <v>MD</v>
      </c>
      <c r="E587" t="s">
        <v>5</v>
      </c>
    </row>
    <row r="588" spans="1:5" ht="17.25">
      <c r="A588" t="str">
        <f>"Lipani"</f>
        <v>Lipani</v>
      </c>
      <c r="B588" t="str">
        <f>"John"</f>
        <v>John</v>
      </c>
      <c r="D588" t="str">
        <f t="shared" si="31"/>
        <v>MD</v>
      </c>
      <c r="E588" t="s">
        <v>5</v>
      </c>
    </row>
    <row r="589" spans="1:5" ht="17.25">
      <c r="A589" t="str">
        <f>"Liu-Lee"</f>
        <v>Liu-Lee</v>
      </c>
      <c r="B589" t="str">
        <f>"Shelley"</f>
        <v>Shelley</v>
      </c>
      <c r="D589" t="str">
        <f t="shared" si="31"/>
        <v>MD</v>
      </c>
      <c r="E589" t="s">
        <v>5</v>
      </c>
    </row>
    <row r="590" spans="1:5" ht="17.25">
      <c r="A590" t="str">
        <f>"Lo"</f>
        <v>Lo</v>
      </c>
      <c r="B590" t="str">
        <f>"Jiun"</f>
        <v>Jiun</v>
      </c>
      <c r="C590" t="str">
        <f>"H"</f>
        <v>H</v>
      </c>
      <c r="D590" t="str">
        <f t="shared" si="31"/>
        <v>MD</v>
      </c>
      <c r="E590" t="s">
        <v>5</v>
      </c>
    </row>
    <row r="591" spans="1:5" ht="17.25">
      <c r="A591" t="str">
        <f>"Lopez"</f>
        <v>Lopez</v>
      </c>
      <c r="B591" t="str">
        <f>"John"</f>
        <v>John</v>
      </c>
      <c r="C591" t="str">
        <f>"P"</f>
        <v>P</v>
      </c>
      <c r="D591" t="str">
        <f t="shared" si="31"/>
        <v>MD</v>
      </c>
      <c r="E591" t="s">
        <v>5</v>
      </c>
    </row>
    <row r="592" spans="1:5" ht="17.25">
      <c r="A592" t="str">
        <f>"Lore"</f>
        <v>Lore</v>
      </c>
      <c r="B592" t="str">
        <f>"Abigail"</f>
        <v>Abigail</v>
      </c>
      <c r="C592" t="str">
        <f>"L"</f>
        <v>L</v>
      </c>
      <c r="D592" t="str">
        <f t="shared" si="31"/>
        <v>MD</v>
      </c>
      <c r="E592" t="s">
        <v>5</v>
      </c>
    </row>
    <row r="593" spans="1:5" ht="17.25">
      <c r="A593" t="str">
        <f>"Lorthe"</f>
        <v>Lorthe</v>
      </c>
      <c r="B593" t="str">
        <f>"Jacques Junior"</f>
        <v>Jacques Junior</v>
      </c>
      <c r="D593" t="str">
        <f t="shared" si="31"/>
        <v>MD</v>
      </c>
      <c r="E593" s="2" t="s">
        <v>5</v>
      </c>
    </row>
    <row r="594" spans="1:5" ht="17.25">
      <c r="A594" t="str">
        <f>"Louie"</f>
        <v>Louie</v>
      </c>
      <c r="B594" t="str">
        <f>"Ted"</f>
        <v>Ted</v>
      </c>
      <c r="D594" t="str">
        <f t="shared" si="31"/>
        <v>MD</v>
      </c>
      <c r="E594" t="s">
        <v>5</v>
      </c>
    </row>
    <row r="595" spans="1:5" ht="17.25">
      <c r="A595" t="str">
        <f>"Lowe, III"</f>
        <v>Lowe, III</v>
      </c>
      <c r="B595" t="str">
        <f>"William"</f>
        <v>William</v>
      </c>
      <c r="C595" t="str">
        <f>"J"</f>
        <v>J</v>
      </c>
      <c r="D595" t="str">
        <f t="shared" si="31"/>
        <v>MD</v>
      </c>
      <c r="E595" t="s">
        <v>0</v>
      </c>
    </row>
    <row r="596" spans="1:5" ht="17.25">
      <c r="A596" t="str">
        <f>"Lucas"</f>
        <v>Lucas</v>
      </c>
      <c r="B596" t="str">
        <f>"Michael"</f>
        <v>Michael</v>
      </c>
      <c r="D596" t="str">
        <f t="shared" si="31"/>
        <v>MD</v>
      </c>
      <c r="E596" t="s">
        <v>0</v>
      </c>
    </row>
    <row r="597" spans="1:5" ht="17.25">
      <c r="A597" t="str">
        <f>"Luciano"</f>
        <v>Luciano</v>
      </c>
      <c r="B597" t="str">
        <f>"Lisa"</f>
        <v>Lisa</v>
      </c>
      <c r="C597" t="str">
        <f>"A"</f>
        <v>A</v>
      </c>
      <c r="D597" t="str">
        <f>"DO"</f>
        <v>DO</v>
      </c>
      <c r="E597" t="s">
        <v>5</v>
      </c>
    </row>
    <row r="598" spans="1:5" ht="17.25">
      <c r="A598" t="str">
        <f>"Lue"</f>
        <v>Lue</v>
      </c>
      <c r="B598" t="str">
        <f>"Deborah"</f>
        <v>Deborah</v>
      </c>
      <c r="C598" t="str">
        <f>"A"</f>
        <v>A</v>
      </c>
      <c r="D598" t="str">
        <f aca="true" t="shared" si="33" ref="D598:D608">"MD"</f>
        <v>MD</v>
      </c>
      <c r="E598" t="s">
        <v>5</v>
      </c>
    </row>
    <row r="599" spans="1:5" ht="17.25">
      <c r="A599" s="2" t="str">
        <f>"Lustiger"</f>
        <v>Lustiger</v>
      </c>
      <c r="B599" s="2" t="str">
        <f>"Eliyahu"</f>
        <v>Eliyahu</v>
      </c>
      <c r="C599" s="2" t="str">
        <f>"Y."</f>
        <v>Y.</v>
      </c>
      <c r="D599" s="2" t="str">
        <f t="shared" si="33"/>
        <v>MD</v>
      </c>
      <c r="E599" t="s">
        <v>5</v>
      </c>
    </row>
    <row r="600" spans="1:5" ht="17.25">
      <c r="A600" t="str">
        <f>"Mackler"</f>
        <v>Mackler</v>
      </c>
      <c r="B600" t="str">
        <f>"Denise"</f>
        <v>Denise</v>
      </c>
      <c r="C600" t="str">
        <f>"L"</f>
        <v>L</v>
      </c>
      <c r="D600" t="str">
        <f t="shared" si="33"/>
        <v>MD</v>
      </c>
      <c r="E600" t="s">
        <v>5</v>
      </c>
    </row>
    <row r="601" spans="1:5" ht="17.25">
      <c r="A601" t="str">
        <f>"Madhavan"</f>
        <v>Madhavan</v>
      </c>
      <c r="B601" t="str">
        <f>"Arjun"</f>
        <v>Arjun</v>
      </c>
      <c r="D601" t="str">
        <f t="shared" si="33"/>
        <v>MD</v>
      </c>
      <c r="E601" t="s">
        <v>0</v>
      </c>
    </row>
    <row r="602" spans="1:5" ht="17.25">
      <c r="A602" t="str">
        <f>"Maganti"</f>
        <v>Maganti</v>
      </c>
      <c r="B602" t="str">
        <f>"Sameera"</f>
        <v>Sameera</v>
      </c>
      <c r="D602" t="str">
        <f t="shared" si="33"/>
        <v>MD</v>
      </c>
      <c r="E602" t="s">
        <v>5</v>
      </c>
    </row>
    <row r="603" spans="1:5" ht="17.25">
      <c r="A603" t="str">
        <f>"Magaziner"</f>
        <v>Magaziner</v>
      </c>
      <c r="B603" t="str">
        <f>"Edward"</f>
        <v>Edward</v>
      </c>
      <c r="C603" t="str">
        <f>"S"</f>
        <v>S</v>
      </c>
      <c r="D603" t="str">
        <f t="shared" si="33"/>
        <v>MD</v>
      </c>
      <c r="E603" t="s">
        <v>5</v>
      </c>
    </row>
    <row r="604" spans="1:5" ht="17.25">
      <c r="A604" t="str">
        <f>"Maggio"</f>
        <v>Maggio</v>
      </c>
      <c r="B604" t="str">
        <f>"Vijay"</f>
        <v>Vijay</v>
      </c>
      <c r="D604" t="str">
        <f t="shared" si="33"/>
        <v>MD</v>
      </c>
      <c r="E604" s="2" t="s">
        <v>5</v>
      </c>
    </row>
    <row r="605" spans="1:5" ht="17.25">
      <c r="A605" t="str">
        <f>"Magliaro"</f>
        <v>Magliaro</v>
      </c>
      <c r="B605" t="str">
        <f>"Thomas"</f>
        <v>Thomas</v>
      </c>
      <c r="C605" t="str">
        <f>"J"</f>
        <v>J</v>
      </c>
      <c r="D605" t="str">
        <f t="shared" si="33"/>
        <v>MD</v>
      </c>
      <c r="E605" t="s">
        <v>0</v>
      </c>
    </row>
    <row r="606" spans="1:5" ht="17.25">
      <c r="A606" t="str">
        <f>"Mahajan"</f>
        <v>Mahajan</v>
      </c>
      <c r="B606" t="str">
        <f>"Raakhee"</f>
        <v>Raakhee</v>
      </c>
      <c r="D606" t="str">
        <f t="shared" si="33"/>
        <v>MD</v>
      </c>
      <c r="E606" t="s">
        <v>5</v>
      </c>
    </row>
    <row r="607" spans="1:5" ht="17.25">
      <c r="A607" t="str">
        <f>"Mahajan"</f>
        <v>Mahajan</v>
      </c>
      <c r="B607" t="str">
        <f>"Rohini"</f>
        <v>Rohini</v>
      </c>
      <c r="D607" t="str">
        <f t="shared" si="33"/>
        <v>MD</v>
      </c>
      <c r="E607" t="s">
        <v>5</v>
      </c>
    </row>
    <row r="608" spans="1:5" ht="17.25">
      <c r="A608" t="str">
        <f>"Maimon"</f>
        <v>Maimon</v>
      </c>
      <c r="B608" t="str">
        <f>"Olga"</f>
        <v>Olga</v>
      </c>
      <c r="D608" t="str">
        <f t="shared" si="33"/>
        <v>MD</v>
      </c>
      <c r="E608" t="s">
        <v>5</v>
      </c>
    </row>
    <row r="609" spans="1:5" ht="17.25">
      <c r="A609" t="str">
        <f>"Maitland"</f>
        <v>Maitland</v>
      </c>
      <c r="B609" t="str">
        <f>"Ralynne"</f>
        <v>Ralynne</v>
      </c>
      <c r="C609" t="str">
        <f>"E"</f>
        <v>E</v>
      </c>
      <c r="D609" t="str">
        <f>"DO"</f>
        <v>DO</v>
      </c>
      <c r="E609" t="s">
        <v>5</v>
      </c>
    </row>
    <row r="610" spans="1:5" ht="17.25">
      <c r="A610" t="str">
        <f>"Malberg"</f>
        <v>Malberg</v>
      </c>
      <c r="B610" t="str">
        <f>"Marc"</f>
        <v>Marc</v>
      </c>
      <c r="C610" t="str">
        <f>"I"</f>
        <v>I</v>
      </c>
      <c r="D610" t="str">
        <f aca="true" t="shared" si="34" ref="D610:D619">"MD"</f>
        <v>MD</v>
      </c>
      <c r="E610" t="s">
        <v>0</v>
      </c>
    </row>
    <row r="611" spans="1:5" ht="17.25">
      <c r="A611" t="str">
        <f>"Maleki"</f>
        <v>Maleki</v>
      </c>
      <c r="B611" t="str">
        <f>"Kataneh"</f>
        <v>Kataneh</v>
      </c>
      <c r="D611" t="str">
        <f t="shared" si="34"/>
        <v>MD</v>
      </c>
      <c r="E611" t="s">
        <v>0</v>
      </c>
    </row>
    <row r="612" spans="1:5" ht="17.25">
      <c r="A612" t="str">
        <f>"Malitzky"</f>
        <v>Malitzky</v>
      </c>
      <c r="B612" t="str">
        <f>"Susan"</f>
        <v>Susan</v>
      </c>
      <c r="D612" t="str">
        <f t="shared" si="34"/>
        <v>MD</v>
      </c>
      <c r="E612" s="2" t="s">
        <v>5</v>
      </c>
    </row>
    <row r="613" spans="1:5" ht="17.25">
      <c r="A613" t="str">
        <f>"Mammone"</f>
        <v>Mammone</v>
      </c>
      <c r="B613" t="str">
        <f>"Joseph"</f>
        <v>Joseph</v>
      </c>
      <c r="C613" t="str">
        <f>"F"</f>
        <v>F</v>
      </c>
      <c r="D613" t="str">
        <f t="shared" si="34"/>
        <v>MD</v>
      </c>
      <c r="E613" t="s">
        <v>5</v>
      </c>
    </row>
    <row r="614" spans="1:5" ht="17.25">
      <c r="A614" t="str">
        <f>"Mandelbaum"</f>
        <v>Mandelbaum</v>
      </c>
      <c r="B614" t="str">
        <f>"Bert"</f>
        <v>Bert</v>
      </c>
      <c r="D614" t="str">
        <f t="shared" si="34"/>
        <v>MD</v>
      </c>
      <c r="E614" t="s">
        <v>5</v>
      </c>
    </row>
    <row r="615" spans="1:5" ht="17.25">
      <c r="A615" t="str">
        <f>"Manne"</f>
        <v>Manne</v>
      </c>
      <c r="B615" t="str">
        <f>"Murali"</f>
        <v>Murali</v>
      </c>
      <c r="C615" t="str">
        <f>"K"</f>
        <v>K</v>
      </c>
      <c r="D615" t="str">
        <f t="shared" si="34"/>
        <v>MD</v>
      </c>
      <c r="E615" t="s">
        <v>0</v>
      </c>
    </row>
    <row r="616" spans="1:5" ht="17.25">
      <c r="A616" t="str">
        <f>"Manning"</f>
        <v>Manning</v>
      </c>
      <c r="B616" t="str">
        <f>"Eric"</f>
        <v>Eric</v>
      </c>
      <c r="D616" t="str">
        <f t="shared" si="34"/>
        <v>MD</v>
      </c>
      <c r="E616" t="s">
        <v>5</v>
      </c>
    </row>
    <row r="617" spans="1:5" ht="17.25">
      <c r="A617" t="str">
        <f>"Mansour"</f>
        <v>Mansour</v>
      </c>
      <c r="B617" t="str">
        <f>"Mervat"</f>
        <v>Mervat</v>
      </c>
      <c r="C617" t="str">
        <f>"B"</f>
        <v>B</v>
      </c>
      <c r="D617" t="str">
        <f t="shared" si="34"/>
        <v>MD</v>
      </c>
      <c r="E617" t="s">
        <v>0</v>
      </c>
    </row>
    <row r="618" spans="1:5" ht="17.25">
      <c r="A618" t="str">
        <f>"Mansour"</f>
        <v>Mansour</v>
      </c>
      <c r="B618" t="str">
        <f>"Ayman"</f>
        <v>Ayman</v>
      </c>
      <c r="C618" t="str">
        <f>"M"</f>
        <v>M</v>
      </c>
      <c r="D618" t="str">
        <f t="shared" si="34"/>
        <v>MD</v>
      </c>
      <c r="E618" s="2" t="s">
        <v>5</v>
      </c>
    </row>
    <row r="619" spans="1:5" ht="17.25">
      <c r="A619" t="str">
        <f>"Mariduena"</f>
        <v>Mariduena</v>
      </c>
      <c r="B619" t="str">
        <f>"Joseph"</f>
        <v>Joseph</v>
      </c>
      <c r="C619" t="str">
        <f>"A"</f>
        <v>A</v>
      </c>
      <c r="D619" t="str">
        <f t="shared" si="34"/>
        <v>MD</v>
      </c>
      <c r="E619" s="2" t="s">
        <v>5</v>
      </c>
    </row>
    <row r="620" spans="1:5" ht="17.25">
      <c r="A620" t="str">
        <f>"Marin"</f>
        <v>Marin</v>
      </c>
      <c r="B620" t="str">
        <f>"Adrian"</f>
        <v>Adrian</v>
      </c>
      <c r="D620" t="str">
        <f>"DO"</f>
        <v>DO</v>
      </c>
      <c r="E620" t="s">
        <v>5</v>
      </c>
    </row>
    <row r="621" spans="1:5" ht="17.25">
      <c r="A621" t="str">
        <f>"Marmora"</f>
        <v>Marmora</v>
      </c>
      <c r="B621" t="str">
        <f>"James"</f>
        <v>James</v>
      </c>
      <c r="C621" t="str">
        <f>"J"</f>
        <v>J</v>
      </c>
      <c r="D621" t="str">
        <f>"MD"</f>
        <v>MD</v>
      </c>
      <c r="E621" t="s">
        <v>5</v>
      </c>
    </row>
    <row r="622" spans="1:5" ht="17.25">
      <c r="A622" t="str">
        <f>"Martin"</f>
        <v>Martin</v>
      </c>
      <c r="B622" t="str">
        <f>"Dean"</f>
        <v>Dean</v>
      </c>
      <c r="C622" t="str">
        <f>"W"</f>
        <v>W</v>
      </c>
      <c r="D622" t="str">
        <f>"MD"</f>
        <v>MD</v>
      </c>
      <c r="E622" t="s">
        <v>5</v>
      </c>
    </row>
    <row r="623" spans="1:5" ht="17.25">
      <c r="A623" t="str">
        <f>"Martinez"</f>
        <v>Martinez</v>
      </c>
      <c r="B623" t="str">
        <f>"Tiffany"</f>
        <v>Tiffany</v>
      </c>
      <c r="C623" t="str">
        <f>"A"</f>
        <v>A</v>
      </c>
      <c r="D623" t="str">
        <f>"DO"</f>
        <v>DO</v>
      </c>
      <c r="E623" t="s">
        <v>5</v>
      </c>
    </row>
    <row r="624" spans="1:5" ht="17.25">
      <c r="A624" t="str">
        <f>"Mascarinas"</f>
        <v>Mascarinas</v>
      </c>
      <c r="B624" t="str">
        <f>"Kristine"</f>
        <v>Kristine</v>
      </c>
      <c r="D624" t="str">
        <f>"DO"</f>
        <v>DO</v>
      </c>
      <c r="E624" t="s">
        <v>5</v>
      </c>
    </row>
    <row r="625" spans="1:5" ht="17.25">
      <c r="A625" t="str">
        <f>"Masia"</f>
        <v>Masia</v>
      </c>
      <c r="B625" t="str">
        <f>"Shawn"</f>
        <v>Shawn</v>
      </c>
      <c r="C625" t="str">
        <f>"L"</f>
        <v>L</v>
      </c>
      <c r="D625" t="str">
        <f>"MD"</f>
        <v>MD</v>
      </c>
      <c r="E625" t="s">
        <v>5</v>
      </c>
    </row>
    <row r="626" spans="1:5" ht="17.25">
      <c r="A626" t="str">
        <f>"Masterson"</f>
        <v>Masterson</v>
      </c>
      <c r="B626" t="str">
        <f>"Richard"</f>
        <v>Richard</v>
      </c>
      <c r="D626" t="str">
        <f>"MD"</f>
        <v>MD</v>
      </c>
      <c r="E626" t="s">
        <v>0</v>
      </c>
    </row>
    <row r="627" spans="1:5" ht="17.25">
      <c r="A627" t="str">
        <f>"Mastrovitch"</f>
        <v>Mastrovitch</v>
      </c>
      <c r="B627" t="str">
        <f>"Todd"</f>
        <v>Todd</v>
      </c>
      <c r="C627" t="str">
        <f>"A"</f>
        <v>A</v>
      </c>
      <c r="D627" t="str">
        <f>"MD"</f>
        <v>MD</v>
      </c>
      <c r="E627" t="s">
        <v>5</v>
      </c>
    </row>
    <row r="628" spans="1:5" ht="17.25">
      <c r="A628" t="str">
        <f>"Matadial"</f>
        <v>Matadial</v>
      </c>
      <c r="B628" t="str">
        <f>"Manjushree"</f>
        <v>Manjushree</v>
      </c>
      <c r="D628" t="str">
        <f>"DO"</f>
        <v>DO</v>
      </c>
      <c r="E628" t="s">
        <v>5</v>
      </c>
    </row>
    <row r="629" spans="1:5" ht="17.25">
      <c r="A629" t="str">
        <f>"Matera"</f>
        <v>Matera</v>
      </c>
      <c r="B629" t="str">
        <f>"James"</f>
        <v>James</v>
      </c>
      <c r="C629" t="str">
        <f>"J"</f>
        <v>J</v>
      </c>
      <c r="D629" t="str">
        <f>"DO"</f>
        <v>DO</v>
      </c>
      <c r="E629" t="s">
        <v>5</v>
      </c>
    </row>
    <row r="630" spans="1:5" ht="17.25">
      <c r="A630" t="str">
        <f>"Mathew"</f>
        <v>Mathew</v>
      </c>
      <c r="B630" t="str">
        <f>"Lovely"</f>
        <v>Lovely</v>
      </c>
      <c r="C630" t="str">
        <f>"S"</f>
        <v>S</v>
      </c>
      <c r="D630" t="str">
        <f>"MD"</f>
        <v>MD</v>
      </c>
      <c r="E630" t="s">
        <v>5</v>
      </c>
    </row>
    <row r="631" spans="1:5" ht="17.25">
      <c r="A631" t="str">
        <f>"Mathews"</f>
        <v>Mathews</v>
      </c>
      <c r="B631" t="str">
        <f>"Shyama"</f>
        <v>Shyama</v>
      </c>
      <c r="C631" t="str">
        <f>"S"</f>
        <v>S</v>
      </c>
      <c r="D631" t="str">
        <f>"MD"</f>
        <v>MD</v>
      </c>
      <c r="E631" s="2" t="s">
        <v>5</v>
      </c>
    </row>
    <row r="632" spans="1:5" ht="17.25">
      <c r="A632" s="2" t="str">
        <f>"Matta"</f>
        <v>Matta</v>
      </c>
      <c r="B632" s="2" t="str">
        <f>"Paul"</f>
        <v>Paul</v>
      </c>
      <c r="C632" s="2" t="str">
        <f>"G."</f>
        <v>G.</v>
      </c>
      <c r="D632" s="2" t="str">
        <f>"DO"</f>
        <v>DO</v>
      </c>
      <c r="E632" s="2" t="s">
        <v>0</v>
      </c>
    </row>
    <row r="633" spans="1:5" ht="17.25">
      <c r="A633" t="str">
        <f>"Mattoo"</f>
        <v>Mattoo</v>
      </c>
      <c r="B633" t="str">
        <f>"Deepali"</f>
        <v>Deepali</v>
      </c>
      <c r="D633" t="str">
        <f>"MD"</f>
        <v>MD</v>
      </c>
      <c r="E633" t="s">
        <v>5</v>
      </c>
    </row>
    <row r="634" spans="1:5" ht="17.25">
      <c r="A634" t="str">
        <f>"Mazzoni"</f>
        <v>Mazzoni</v>
      </c>
      <c r="B634" t="str">
        <f>"Thomas"</f>
        <v>Thomas</v>
      </c>
      <c r="C634" t="str">
        <f>"F"</f>
        <v>F</v>
      </c>
      <c r="D634" t="str">
        <f>"DO"</f>
        <v>DO</v>
      </c>
      <c r="E634" t="s">
        <v>0</v>
      </c>
    </row>
    <row r="635" spans="1:5" ht="17.25">
      <c r="A635" s="2" t="str">
        <f>"Mazzoni-Clifford"</f>
        <v>Mazzoni-Clifford</v>
      </c>
      <c r="B635" s="2" t="str">
        <f>"Jennifer"</f>
        <v>Jennifer</v>
      </c>
      <c r="C635" s="2" t="str">
        <f>"M."</f>
        <v>M.</v>
      </c>
      <c r="D635" s="2" t="str">
        <f>"DO"</f>
        <v>DO</v>
      </c>
      <c r="E635" t="s">
        <v>5</v>
      </c>
    </row>
    <row r="636" spans="1:5" ht="17.25">
      <c r="A636" t="str">
        <f>"McDonnell"</f>
        <v>McDonnell</v>
      </c>
      <c r="B636" t="str">
        <f>"Matthew"</f>
        <v>Matthew</v>
      </c>
      <c r="D636" t="str">
        <f aca="true" t="shared" si="35" ref="D636:D644">"MD"</f>
        <v>MD</v>
      </c>
      <c r="E636" t="s">
        <v>5</v>
      </c>
    </row>
    <row r="637" spans="1:5" ht="17.25">
      <c r="A637" s="2" t="str">
        <f>"McDonnough-Genin"</f>
        <v>McDonnough-Genin</v>
      </c>
      <c r="B637" s="2" t="str">
        <f>"Leisa"</f>
        <v>Leisa</v>
      </c>
      <c r="C637" s="2"/>
      <c r="D637" s="2" t="str">
        <f t="shared" si="35"/>
        <v>MD</v>
      </c>
      <c r="E637" t="s">
        <v>5</v>
      </c>
    </row>
    <row r="638" spans="1:5" ht="17.25">
      <c r="A638" t="str">
        <f>"McInnes"</f>
        <v>McInnes</v>
      </c>
      <c r="B638" t="str">
        <f>"Andrew"</f>
        <v>Andrew</v>
      </c>
      <c r="D638" t="str">
        <f t="shared" si="35"/>
        <v>MD</v>
      </c>
      <c r="E638" t="s">
        <v>0</v>
      </c>
    </row>
    <row r="639" spans="1:5" ht="17.25">
      <c r="A639" t="str">
        <f>"McKeon"</f>
        <v>McKeon</v>
      </c>
      <c r="B639" t="str">
        <f>"John"</f>
        <v>John</v>
      </c>
      <c r="C639" t="str">
        <f>"J"</f>
        <v>J</v>
      </c>
      <c r="D639" t="str">
        <f t="shared" si="35"/>
        <v>MD</v>
      </c>
      <c r="E639" t="s">
        <v>5</v>
      </c>
    </row>
    <row r="640" spans="1:5" ht="17.25">
      <c r="A640" t="str">
        <f>"McLaughlin"</f>
        <v>McLaughlin</v>
      </c>
      <c r="B640" t="str">
        <f>"Mark"</f>
        <v>Mark</v>
      </c>
      <c r="C640" t="str">
        <f>"R"</f>
        <v>R</v>
      </c>
      <c r="D640" t="str">
        <f t="shared" si="35"/>
        <v>MD</v>
      </c>
      <c r="E640" t="s">
        <v>5</v>
      </c>
    </row>
    <row r="641" spans="1:5" ht="17.25">
      <c r="A641" t="str">
        <f>"McManus"</f>
        <v>McManus</v>
      </c>
      <c r="B641" t="str">
        <f>"Susan"</f>
        <v>Susan</v>
      </c>
      <c r="C641" t="str">
        <f>"A"</f>
        <v>A</v>
      </c>
      <c r="D641" t="str">
        <f t="shared" si="35"/>
        <v>MD</v>
      </c>
      <c r="E641" t="s">
        <v>0</v>
      </c>
    </row>
    <row r="642" spans="1:5" ht="17.25">
      <c r="A642" t="str">
        <f>"McPartland"</f>
        <v>McPartland</v>
      </c>
      <c r="B642" t="str">
        <f>"Thomas"</f>
        <v>Thomas</v>
      </c>
      <c r="C642" t="str">
        <f>"G"</f>
        <v>G</v>
      </c>
      <c r="D642" t="str">
        <f t="shared" si="35"/>
        <v>MD</v>
      </c>
      <c r="E642" t="s">
        <v>5</v>
      </c>
    </row>
    <row r="643" spans="1:5" ht="17.25">
      <c r="A643" t="str">
        <f>"Medina"</f>
        <v>Medina</v>
      </c>
      <c r="B643" t="str">
        <f>"Gladibel"</f>
        <v>Gladibel</v>
      </c>
      <c r="D643" t="str">
        <f t="shared" si="35"/>
        <v>MD</v>
      </c>
      <c r="E643" t="s">
        <v>0</v>
      </c>
    </row>
    <row r="644" spans="1:5" ht="17.25">
      <c r="A644" t="str">
        <f>"Mehrotra"</f>
        <v>Mehrotra</v>
      </c>
      <c r="B644" t="str">
        <f>"Naveen"</f>
        <v>Naveen</v>
      </c>
      <c r="D644" t="str">
        <f t="shared" si="35"/>
        <v>MD</v>
      </c>
      <c r="E644" t="s">
        <v>5</v>
      </c>
    </row>
    <row r="645" spans="1:5" ht="17.25">
      <c r="A645" t="str">
        <f>"Mehta"</f>
        <v>Mehta</v>
      </c>
      <c r="B645" t="str">
        <f>"Ojas"</f>
        <v>Ojas</v>
      </c>
      <c r="D645" t="str">
        <f>"DO"</f>
        <v>DO</v>
      </c>
      <c r="E645" t="s">
        <v>0</v>
      </c>
    </row>
    <row r="646" spans="1:5" ht="17.25">
      <c r="A646" t="str">
        <f>"Mehta"</f>
        <v>Mehta</v>
      </c>
      <c r="B646" t="str">
        <f>"Sadhana"</f>
        <v>Sadhana</v>
      </c>
      <c r="D646" t="str">
        <f aca="true" t="shared" si="36" ref="D646:D664">"MD"</f>
        <v>MD</v>
      </c>
      <c r="E646" t="s">
        <v>5</v>
      </c>
    </row>
    <row r="647" spans="1:5" ht="17.25">
      <c r="A647" t="str">
        <f>"Mehta"</f>
        <v>Mehta</v>
      </c>
      <c r="B647" t="str">
        <f>"Tejal"</f>
        <v>Tejal</v>
      </c>
      <c r="D647" t="str">
        <f t="shared" si="36"/>
        <v>MD</v>
      </c>
      <c r="E647" t="s">
        <v>0</v>
      </c>
    </row>
    <row r="648" spans="1:5" ht="17.25">
      <c r="A648" t="str">
        <f>"Mehta"</f>
        <v>Mehta</v>
      </c>
      <c r="B648" t="str">
        <f>"Vishal"</f>
        <v>Vishal</v>
      </c>
      <c r="D648" t="str">
        <f t="shared" si="36"/>
        <v>MD</v>
      </c>
      <c r="E648" t="s">
        <v>5</v>
      </c>
    </row>
    <row r="649" spans="1:5" ht="17.25">
      <c r="A649" t="str">
        <f>"Mehta"</f>
        <v>Mehta</v>
      </c>
      <c r="B649" t="str">
        <f>"Vishvesh"</f>
        <v>Vishvesh</v>
      </c>
      <c r="C649" t="str">
        <f>"M"</f>
        <v>M</v>
      </c>
      <c r="D649" t="str">
        <f t="shared" si="36"/>
        <v>MD</v>
      </c>
      <c r="E649" t="s">
        <v>5</v>
      </c>
    </row>
    <row r="650" spans="1:5" ht="17.25">
      <c r="A650" t="str">
        <f>"Melendez"</f>
        <v>Melendez</v>
      </c>
      <c r="B650" t="str">
        <f>"Jody"</f>
        <v>Jody</v>
      </c>
      <c r="C650" t="str">
        <f>"M"</f>
        <v>M</v>
      </c>
      <c r="D650" t="str">
        <f t="shared" si="36"/>
        <v>MD</v>
      </c>
      <c r="E650" t="s">
        <v>5</v>
      </c>
    </row>
    <row r="651" spans="1:5" ht="17.25">
      <c r="A651" t="str">
        <f>"Memon"</f>
        <v>Memon</v>
      </c>
      <c r="B651" t="str">
        <f>"Mohammad"</f>
        <v>Mohammad</v>
      </c>
      <c r="C651" t="str">
        <f>"K"</f>
        <v>K</v>
      </c>
      <c r="D651" t="str">
        <f t="shared" si="36"/>
        <v>MD</v>
      </c>
      <c r="E651" t="s">
        <v>5</v>
      </c>
    </row>
    <row r="652" spans="1:5" ht="17.25">
      <c r="A652" t="str">
        <f>"Menken"</f>
        <v>Menken</v>
      </c>
      <c r="B652" t="str">
        <f>"Matthew"</f>
        <v>Matthew</v>
      </c>
      <c r="D652" t="str">
        <f t="shared" si="36"/>
        <v>MD</v>
      </c>
      <c r="E652" t="s">
        <v>5</v>
      </c>
    </row>
    <row r="653" spans="1:5" ht="17.25">
      <c r="A653" t="str">
        <f>"Merkel"</f>
        <v>Merkel</v>
      </c>
      <c r="B653" t="str">
        <f>"Ira"</f>
        <v>Ira</v>
      </c>
      <c r="D653" t="str">
        <f t="shared" si="36"/>
        <v>MD</v>
      </c>
      <c r="E653" t="s">
        <v>5</v>
      </c>
    </row>
    <row r="654" spans="1:5" ht="17.25">
      <c r="A654" t="str">
        <f>"Merlin"</f>
        <v>Merlin</v>
      </c>
      <c r="B654" t="str">
        <f>"Francky"</f>
        <v>Francky</v>
      </c>
      <c r="D654" t="str">
        <f t="shared" si="36"/>
        <v>MD</v>
      </c>
      <c r="E654" t="s">
        <v>5</v>
      </c>
    </row>
    <row r="655" spans="1:5" ht="17.25">
      <c r="A655" t="str">
        <f>"Mermelstein"</f>
        <v>Mermelstein</v>
      </c>
      <c r="B655" t="str">
        <f>"Erwin"</f>
        <v>Erwin</v>
      </c>
      <c r="D655" t="str">
        <f t="shared" si="36"/>
        <v>MD</v>
      </c>
      <c r="E655" t="s">
        <v>5</v>
      </c>
    </row>
    <row r="656" spans="1:5" ht="17.25">
      <c r="A656" t="str">
        <f>"Merola"</f>
        <v>Merola</v>
      </c>
      <c r="B656" t="str">
        <f>"Rose"</f>
        <v>Rose</v>
      </c>
      <c r="C656" t="str">
        <f>"M"</f>
        <v>M</v>
      </c>
      <c r="D656" t="str">
        <f t="shared" si="36"/>
        <v>MD</v>
      </c>
      <c r="E656" t="s">
        <v>0</v>
      </c>
    </row>
    <row r="657" spans="1:5" ht="17.25">
      <c r="A657" t="str">
        <f>"Mesina"</f>
        <v>Mesina</v>
      </c>
      <c r="B657" t="str">
        <f>"Leon"</f>
        <v>Leon</v>
      </c>
      <c r="C657" t="str">
        <f>"B"</f>
        <v>B</v>
      </c>
      <c r="D657" t="str">
        <f t="shared" si="36"/>
        <v>MD</v>
      </c>
      <c r="E657" t="s">
        <v>5</v>
      </c>
    </row>
    <row r="658" spans="1:5" ht="17.25">
      <c r="A658" t="str">
        <f>"Metz"</f>
        <v>Metz</v>
      </c>
      <c r="B658" t="str">
        <f>"Rebecca"</f>
        <v>Rebecca</v>
      </c>
      <c r="C658" t="str">
        <f>"L"</f>
        <v>L</v>
      </c>
      <c r="D658" t="str">
        <f t="shared" si="36"/>
        <v>MD</v>
      </c>
      <c r="E658" t="s">
        <v>5</v>
      </c>
    </row>
    <row r="659" spans="1:5" ht="17.25">
      <c r="A659" t="str">
        <f>"Mikhail"</f>
        <v>Mikhail</v>
      </c>
      <c r="B659" t="str">
        <f>"Salwa"</f>
        <v>Salwa</v>
      </c>
      <c r="D659" t="str">
        <f t="shared" si="36"/>
        <v>MD</v>
      </c>
      <c r="E659" t="s">
        <v>5</v>
      </c>
    </row>
    <row r="660" spans="1:5" ht="17.25">
      <c r="A660" t="str">
        <f>"Milrod"</f>
        <v>Milrod</v>
      </c>
      <c r="B660" t="str">
        <f>"Lewis"</f>
        <v>Lewis</v>
      </c>
      <c r="C660" t="str">
        <f>"M"</f>
        <v>M</v>
      </c>
      <c r="D660" t="str">
        <f t="shared" si="36"/>
        <v>MD</v>
      </c>
      <c r="E660" t="s">
        <v>0</v>
      </c>
    </row>
    <row r="661" spans="1:5" ht="17.25">
      <c r="A661" t="str">
        <f>"Miranda"</f>
        <v>Miranda</v>
      </c>
      <c r="B661" t="str">
        <f>"Matilda"</f>
        <v>Matilda</v>
      </c>
      <c r="D661" t="str">
        <f t="shared" si="36"/>
        <v>MD</v>
      </c>
      <c r="E661" t="s">
        <v>0</v>
      </c>
    </row>
    <row r="662" spans="1:5" ht="17.25">
      <c r="A662" s="2" t="str">
        <f>"Miskin"</f>
        <v>Miskin</v>
      </c>
      <c r="B662" s="2" t="str">
        <f>"Chandrabhaga"</f>
        <v>Chandrabhaga</v>
      </c>
      <c r="C662" s="2"/>
      <c r="D662" s="2" t="str">
        <f t="shared" si="36"/>
        <v>MD</v>
      </c>
      <c r="E662" t="s">
        <v>0</v>
      </c>
    </row>
    <row r="663" spans="1:5" ht="17.25">
      <c r="A663" t="str">
        <f>"Misko"</f>
        <v>Misko</v>
      </c>
      <c r="B663" t="str">
        <f>"Gary"</f>
        <v>Gary</v>
      </c>
      <c r="C663" t="str">
        <f>"J"</f>
        <v>J</v>
      </c>
      <c r="D663" t="str">
        <f t="shared" si="36"/>
        <v>MD</v>
      </c>
      <c r="E663" t="s">
        <v>5</v>
      </c>
    </row>
    <row r="664" spans="1:5" ht="17.25">
      <c r="A664" t="str">
        <f>"Misra"</f>
        <v>Misra</v>
      </c>
      <c r="B664" t="str">
        <f>"Manju"</f>
        <v>Manju</v>
      </c>
      <c r="D664" t="str">
        <f t="shared" si="36"/>
        <v>MD</v>
      </c>
      <c r="E664" t="s">
        <v>0</v>
      </c>
    </row>
    <row r="665" spans="1:5" ht="17.25">
      <c r="A665" t="str">
        <f>"Mitchell"</f>
        <v>Mitchell</v>
      </c>
      <c r="B665" t="str">
        <f>"Lamont"</f>
        <v>Lamont</v>
      </c>
      <c r="C665" t="str">
        <f>"L"</f>
        <v>L</v>
      </c>
      <c r="D665" t="str">
        <f>"DO"</f>
        <v>DO</v>
      </c>
      <c r="E665" t="s">
        <v>5</v>
      </c>
    </row>
    <row r="666" spans="1:5" ht="17.25">
      <c r="A666" t="str">
        <f>"Mobin-Uddin"</f>
        <v>Mobin-Uddin</v>
      </c>
      <c r="B666" t="str">
        <f>"Omar"</f>
        <v>Omar</v>
      </c>
      <c r="D666" t="str">
        <f aca="true" t="shared" si="37" ref="D666:D671">"MD"</f>
        <v>MD</v>
      </c>
      <c r="E666" t="s">
        <v>5</v>
      </c>
    </row>
    <row r="667" spans="1:5" ht="17.25">
      <c r="A667" s="2" t="str">
        <f>"Mohan"</f>
        <v>Mohan</v>
      </c>
      <c r="B667" s="2" t="str">
        <f>"Janani"</f>
        <v>Janani</v>
      </c>
      <c r="C667" s="2"/>
      <c r="D667" s="2" t="str">
        <f t="shared" si="37"/>
        <v>MD</v>
      </c>
      <c r="E667" s="2" t="s">
        <v>0</v>
      </c>
    </row>
    <row r="668" spans="1:5" ht="17.25">
      <c r="A668" t="str">
        <f>"Mokrzycki"</f>
        <v>Mokrzycki</v>
      </c>
      <c r="B668" t="str">
        <f>"Mark"</f>
        <v>Mark</v>
      </c>
      <c r="C668" t="str">
        <f>"L"</f>
        <v>L</v>
      </c>
      <c r="D668" t="str">
        <f t="shared" si="37"/>
        <v>MD</v>
      </c>
      <c r="E668" t="s">
        <v>5</v>
      </c>
    </row>
    <row r="669" spans="1:5" ht="17.25">
      <c r="A669" t="str">
        <f>"Mondrow"</f>
        <v>Mondrow</v>
      </c>
      <c r="B669" t="str">
        <f>"Daniel"</f>
        <v>Daniel</v>
      </c>
      <c r="D669" t="str">
        <f t="shared" si="37"/>
        <v>MD</v>
      </c>
      <c r="E669" t="s">
        <v>5</v>
      </c>
    </row>
    <row r="670" spans="1:5" ht="17.25">
      <c r="A670" t="str">
        <f>"Mongia"</f>
        <v>Mongia</v>
      </c>
      <c r="B670" t="str">
        <f>"Rupa"</f>
        <v>Rupa</v>
      </c>
      <c r="C670" t="str">
        <f>"S"</f>
        <v>S</v>
      </c>
      <c r="D670" t="str">
        <f t="shared" si="37"/>
        <v>MD</v>
      </c>
      <c r="E670" t="s">
        <v>5</v>
      </c>
    </row>
    <row r="671" spans="1:5" ht="17.25">
      <c r="A671" t="str">
        <f>"Monica"</f>
        <v>Monica</v>
      </c>
      <c r="B671" t="str">
        <f>"James"</f>
        <v>James</v>
      </c>
      <c r="D671" t="str">
        <f t="shared" si="37"/>
        <v>MD</v>
      </c>
      <c r="E671" t="s">
        <v>5</v>
      </c>
    </row>
    <row r="672" spans="1:5" ht="17.25">
      <c r="A672" t="str">
        <f>"Moondra"</f>
        <v>Moondra</v>
      </c>
      <c r="B672" t="str">
        <f>"Palak"</f>
        <v>Palak</v>
      </c>
      <c r="D672" t="str">
        <f>"DO"</f>
        <v>DO</v>
      </c>
      <c r="E672" t="s">
        <v>0</v>
      </c>
    </row>
    <row r="673" spans="1:5" ht="17.25">
      <c r="A673" t="str">
        <f>"Morag"</f>
        <v>Morag</v>
      </c>
      <c r="B673" t="str">
        <f>"Eyal"</f>
        <v>Eyal</v>
      </c>
      <c r="D673" t="str">
        <f>"MD"</f>
        <v>MD</v>
      </c>
      <c r="E673" t="s">
        <v>5</v>
      </c>
    </row>
    <row r="674" spans="1:5" ht="17.25">
      <c r="A674" t="str">
        <f>"Morgan"</f>
        <v>Morgan</v>
      </c>
      <c r="B674" t="str">
        <f>"Nashaat"</f>
        <v>Nashaat</v>
      </c>
      <c r="C674" t="str">
        <f>"L"</f>
        <v>L</v>
      </c>
      <c r="D674" t="str">
        <f>"MD"</f>
        <v>MD</v>
      </c>
      <c r="E674" t="s">
        <v>5</v>
      </c>
    </row>
    <row r="675" spans="1:5" ht="17.25">
      <c r="A675" t="str">
        <f>"Morgan"</f>
        <v>Morgan</v>
      </c>
      <c r="B675" t="str">
        <f>"Suzana"</f>
        <v>Suzana</v>
      </c>
      <c r="D675" t="str">
        <f>"MD"</f>
        <v>MD</v>
      </c>
      <c r="E675" t="s">
        <v>0</v>
      </c>
    </row>
    <row r="676" spans="1:5" ht="17.25">
      <c r="A676" t="str">
        <f>"Moses"</f>
        <v>Moses</v>
      </c>
      <c r="B676" t="str">
        <f>"Brett"</f>
        <v>Brett</v>
      </c>
      <c r="C676" t="str">
        <f>"J"</f>
        <v>J</v>
      </c>
      <c r="D676" t="str">
        <f>"MD"</f>
        <v>MD</v>
      </c>
      <c r="E676" s="2" t="s">
        <v>5</v>
      </c>
    </row>
    <row r="677" spans="1:5" ht="17.25">
      <c r="A677" t="str">
        <f>"Mostafa"</f>
        <v>Mostafa</v>
      </c>
      <c r="B677" t="str">
        <f>"John"</f>
        <v>John</v>
      </c>
      <c r="D677" t="str">
        <f>"DPM"</f>
        <v>DPM</v>
      </c>
      <c r="E677" t="s">
        <v>5</v>
      </c>
    </row>
    <row r="678" spans="1:5" ht="17.25">
      <c r="A678" t="str">
        <f>"Moubarak"</f>
        <v>Moubarak</v>
      </c>
      <c r="B678" t="str">
        <f>"Issam"</f>
        <v>Issam</v>
      </c>
      <c r="C678" t="str">
        <f>"F"</f>
        <v>F</v>
      </c>
      <c r="D678" t="str">
        <f aca="true" t="shared" si="38" ref="D678:D710">"MD"</f>
        <v>MD</v>
      </c>
      <c r="E678" t="s">
        <v>5</v>
      </c>
    </row>
    <row r="679" spans="1:5" ht="17.25">
      <c r="A679" t="str">
        <f>"Moussa"</f>
        <v>Moussa</v>
      </c>
      <c r="B679" t="str">
        <f>"Alber"</f>
        <v>Alber</v>
      </c>
      <c r="D679" t="str">
        <f t="shared" si="38"/>
        <v>MD</v>
      </c>
      <c r="E679" t="s">
        <v>5</v>
      </c>
    </row>
    <row r="680" spans="1:5" ht="17.25">
      <c r="A680" t="str">
        <f>"Mullarkey-Desapio"</f>
        <v>Mullarkey-Desapio</v>
      </c>
      <c r="B680" t="str">
        <f>"Cathleen"</f>
        <v>Cathleen</v>
      </c>
      <c r="D680" t="str">
        <f t="shared" si="38"/>
        <v>MD</v>
      </c>
      <c r="E680" t="s">
        <v>5</v>
      </c>
    </row>
    <row r="681" spans="1:5" ht="17.25">
      <c r="A681" t="str">
        <f>"Mumneh"</f>
        <v>Mumneh</v>
      </c>
      <c r="B681" t="str">
        <f>"Nayla"</f>
        <v>Nayla</v>
      </c>
      <c r="D681" t="str">
        <f t="shared" si="38"/>
        <v>MD</v>
      </c>
      <c r="E681" t="s">
        <v>5</v>
      </c>
    </row>
    <row r="682" spans="1:5" ht="17.25">
      <c r="A682" t="str">
        <f>"Murthy"</f>
        <v>Murthy</v>
      </c>
      <c r="B682" t="str">
        <f>"Meena"</f>
        <v>Meena</v>
      </c>
      <c r="C682" t="str">
        <f>"S"</f>
        <v>S</v>
      </c>
      <c r="D682" t="str">
        <f t="shared" si="38"/>
        <v>MD</v>
      </c>
      <c r="E682" t="s">
        <v>0</v>
      </c>
    </row>
    <row r="683" spans="1:5" ht="17.25">
      <c r="A683" t="str">
        <f>"Mustafa"</f>
        <v>Mustafa</v>
      </c>
      <c r="B683" t="str">
        <f>"Rose"</f>
        <v>Rose</v>
      </c>
      <c r="C683" t="str">
        <f>"E"</f>
        <v>E</v>
      </c>
      <c r="D683" t="str">
        <f t="shared" si="38"/>
        <v>MD</v>
      </c>
      <c r="E683" t="s">
        <v>0</v>
      </c>
    </row>
    <row r="684" spans="1:5" ht="17.25">
      <c r="A684" t="str">
        <f>"Nadaraj"</f>
        <v>Nadaraj</v>
      </c>
      <c r="B684" t="str">
        <f>"Sumekala"</f>
        <v>Sumekala</v>
      </c>
      <c r="D684" t="str">
        <f t="shared" si="38"/>
        <v>MD</v>
      </c>
      <c r="E684" t="s">
        <v>5</v>
      </c>
    </row>
    <row r="685" spans="1:5" ht="17.25">
      <c r="A685" t="str">
        <f>"Naddelman"</f>
        <v>Naddelman</v>
      </c>
      <c r="B685" t="str">
        <f>"Adam"</f>
        <v>Adam</v>
      </c>
      <c r="D685" t="str">
        <f t="shared" si="38"/>
        <v>MD</v>
      </c>
      <c r="E685" t="s">
        <v>5</v>
      </c>
    </row>
    <row r="686" spans="1:5" ht="17.25">
      <c r="A686" t="str">
        <f>"Nadkarni"</f>
        <v>Nadkarni</v>
      </c>
      <c r="B686" t="str">
        <f>"Nutan"</f>
        <v>Nutan</v>
      </c>
      <c r="D686" t="str">
        <f t="shared" si="38"/>
        <v>MD</v>
      </c>
      <c r="E686" t="s">
        <v>5</v>
      </c>
    </row>
    <row r="687" spans="1:5" ht="17.25">
      <c r="A687" t="str">
        <f>"Nadkarni"</f>
        <v>Nadkarni</v>
      </c>
      <c r="B687" t="str">
        <f>"Swati"</f>
        <v>Swati</v>
      </c>
      <c r="C687" t="str">
        <f>"G"</f>
        <v>G</v>
      </c>
      <c r="D687" t="str">
        <f t="shared" si="38"/>
        <v>MD</v>
      </c>
      <c r="E687" t="s">
        <v>5</v>
      </c>
    </row>
    <row r="688" spans="1:5" ht="17.25">
      <c r="A688" t="str">
        <f>"Nahar"</f>
        <v>Nahar</v>
      </c>
      <c r="B688" t="str">
        <f>"Sudha"</f>
        <v>Sudha</v>
      </c>
      <c r="D688" t="str">
        <f t="shared" si="38"/>
        <v>MD</v>
      </c>
      <c r="E688" t="s">
        <v>5</v>
      </c>
    </row>
    <row r="689" spans="1:5" ht="17.25">
      <c r="A689" t="str">
        <f>"Nahass"</f>
        <v>Nahass</v>
      </c>
      <c r="B689" t="str">
        <f>"Ronald"</f>
        <v>Ronald</v>
      </c>
      <c r="C689" t="str">
        <f>"G"</f>
        <v>G</v>
      </c>
      <c r="D689" t="str">
        <f t="shared" si="38"/>
        <v>MD</v>
      </c>
      <c r="E689" t="s">
        <v>5</v>
      </c>
    </row>
    <row r="690" spans="1:5" ht="17.25">
      <c r="A690" t="str">
        <f>"Nalaboff"</f>
        <v>Nalaboff</v>
      </c>
      <c r="B690" t="str">
        <f>"Kenneth"</f>
        <v>Kenneth</v>
      </c>
      <c r="D690" t="str">
        <f t="shared" si="38"/>
        <v>MD</v>
      </c>
      <c r="E690" t="s">
        <v>5</v>
      </c>
    </row>
    <row r="691" spans="1:5" ht="17.25">
      <c r="A691" t="str">
        <f>"Nanavati"</f>
        <v>Nanavati</v>
      </c>
      <c r="B691" t="str">
        <f>"Kartikey"</f>
        <v>Kartikey</v>
      </c>
      <c r="C691" t="str">
        <f>"J"</f>
        <v>J</v>
      </c>
      <c r="D691" t="str">
        <f t="shared" si="38"/>
        <v>MD</v>
      </c>
      <c r="E691" t="s">
        <v>5</v>
      </c>
    </row>
    <row r="692" spans="1:5" ht="17.25">
      <c r="A692" t="str">
        <f>"Nanavati"</f>
        <v>Nanavati</v>
      </c>
      <c r="B692" t="str">
        <f>"Kaushal"</f>
        <v>Kaushal</v>
      </c>
      <c r="D692" t="str">
        <f t="shared" si="38"/>
        <v>MD</v>
      </c>
      <c r="E692" t="s">
        <v>5</v>
      </c>
    </row>
    <row r="693" spans="1:5" ht="17.25">
      <c r="A693" t="str">
        <f>"Naqui"</f>
        <v>Naqui</v>
      </c>
      <c r="B693" t="str">
        <f>"Mehdi"</f>
        <v>Mehdi</v>
      </c>
      <c r="C693" t="str">
        <f>"H"</f>
        <v>H</v>
      </c>
      <c r="D693" t="str">
        <f t="shared" si="38"/>
        <v>MD</v>
      </c>
      <c r="E693" t="s">
        <v>5</v>
      </c>
    </row>
    <row r="694" spans="1:5" ht="17.25">
      <c r="A694" t="str">
        <f>"Naqui"</f>
        <v>Naqui</v>
      </c>
      <c r="B694" t="str">
        <f>"Nasreen"</f>
        <v>Nasreen</v>
      </c>
      <c r="D694" t="str">
        <f t="shared" si="38"/>
        <v>MD</v>
      </c>
      <c r="E694" t="s">
        <v>5</v>
      </c>
    </row>
    <row r="695" spans="1:5" ht="17.25">
      <c r="A695" t="str">
        <f>"Naqvi"</f>
        <v>Naqvi</v>
      </c>
      <c r="B695" t="str">
        <f>"Fatima"</f>
        <v>Fatima</v>
      </c>
      <c r="D695" t="str">
        <f t="shared" si="38"/>
        <v>MD</v>
      </c>
      <c r="E695" t="s">
        <v>0</v>
      </c>
    </row>
    <row r="696" spans="1:5" ht="17.25">
      <c r="A696" t="str">
        <f>"Nardi"</f>
        <v>Nardi</v>
      </c>
      <c r="B696" t="str">
        <f>"Rebecca"</f>
        <v>Rebecca</v>
      </c>
      <c r="D696" t="str">
        <f t="shared" si="38"/>
        <v>MD</v>
      </c>
      <c r="E696" t="s">
        <v>5</v>
      </c>
    </row>
    <row r="697" spans="1:5" ht="17.25">
      <c r="A697" t="str">
        <f>"Nath"</f>
        <v>Nath</v>
      </c>
      <c r="B697" t="str">
        <f>"Ajay"</f>
        <v>Ajay</v>
      </c>
      <c r="D697" t="str">
        <f t="shared" si="38"/>
        <v>MD</v>
      </c>
      <c r="E697" t="s">
        <v>5</v>
      </c>
    </row>
    <row r="698" spans="1:5" ht="17.25">
      <c r="A698" t="str">
        <f>"Nee"</f>
        <v>Nee</v>
      </c>
      <c r="B698" t="str">
        <f>"Patricia"</f>
        <v>Patricia</v>
      </c>
      <c r="C698" t="str">
        <f>"B"</f>
        <v>B</v>
      </c>
      <c r="D698" t="str">
        <f t="shared" si="38"/>
        <v>MD</v>
      </c>
      <c r="E698" t="s">
        <v>5</v>
      </c>
    </row>
    <row r="699" spans="1:5" ht="17.25">
      <c r="A699" t="str">
        <f>"Needell"</f>
        <v>Needell</v>
      </c>
      <c r="B699" t="str">
        <f>"Gary"</f>
        <v>Gary</v>
      </c>
      <c r="C699" t="str">
        <f>"S"</f>
        <v>S</v>
      </c>
      <c r="D699" t="str">
        <f t="shared" si="38"/>
        <v>MD</v>
      </c>
      <c r="E699" t="s">
        <v>5</v>
      </c>
    </row>
    <row r="700" spans="1:5" ht="17.25">
      <c r="A700" t="str">
        <f>"Needleman"</f>
        <v>Needleman</v>
      </c>
      <c r="B700" t="str">
        <f>"Jack"</f>
        <v>Jack</v>
      </c>
      <c r="D700" t="str">
        <f t="shared" si="38"/>
        <v>MD</v>
      </c>
      <c r="E700" t="s">
        <v>5</v>
      </c>
    </row>
    <row r="701" spans="1:5" ht="17.25">
      <c r="A701" t="str">
        <f>"Nelson"</f>
        <v>Nelson</v>
      </c>
      <c r="B701" t="str">
        <f>"Elizabeth"</f>
        <v>Elizabeth</v>
      </c>
      <c r="D701" t="str">
        <f t="shared" si="38"/>
        <v>MD</v>
      </c>
      <c r="E701" t="s">
        <v>5</v>
      </c>
    </row>
    <row r="702" spans="1:5" ht="17.25">
      <c r="A702" t="str">
        <f>"Nihalani"</f>
        <v>Nihalani</v>
      </c>
      <c r="B702" t="str">
        <f>"Anish"</f>
        <v>Anish</v>
      </c>
      <c r="C702" t="str">
        <f>"B"</f>
        <v>B</v>
      </c>
      <c r="D702" t="str">
        <f t="shared" si="38"/>
        <v>MD</v>
      </c>
      <c r="E702" t="s">
        <v>5</v>
      </c>
    </row>
    <row r="703" spans="1:5" ht="17.25">
      <c r="A703" t="str">
        <f>"Nini"</f>
        <v>Nini</v>
      </c>
      <c r="B703" t="str">
        <f>"Kevin"</f>
        <v>Kevin</v>
      </c>
      <c r="C703" t="str">
        <f>"T"</f>
        <v>T</v>
      </c>
      <c r="D703" t="str">
        <f t="shared" si="38"/>
        <v>MD</v>
      </c>
      <c r="E703" t="s">
        <v>5</v>
      </c>
    </row>
    <row r="704" spans="1:5" ht="17.25">
      <c r="A704" t="str">
        <f>"Nissenblatt"</f>
        <v>Nissenblatt</v>
      </c>
      <c r="B704" t="str">
        <f>"Michael"</f>
        <v>Michael</v>
      </c>
      <c r="C704" t="str">
        <f>"J"</f>
        <v>J</v>
      </c>
      <c r="D704" t="str">
        <f t="shared" si="38"/>
        <v>MD</v>
      </c>
      <c r="E704" t="s">
        <v>5</v>
      </c>
    </row>
    <row r="705" spans="1:5" ht="17.25">
      <c r="A705" t="str">
        <f>"Niu"</f>
        <v>Niu</v>
      </c>
      <c r="B705" t="str">
        <f>"Jing"</f>
        <v>Jing</v>
      </c>
      <c r="D705" t="str">
        <f t="shared" si="38"/>
        <v>MD</v>
      </c>
      <c r="E705" t="s">
        <v>5</v>
      </c>
    </row>
    <row r="706" spans="1:5" ht="17.25">
      <c r="A706" t="str">
        <f>"Noronha"</f>
        <v>Noronha</v>
      </c>
      <c r="B706" t="str">
        <f>"Joaquim"</f>
        <v>Joaquim</v>
      </c>
      <c r="C706" t="str">
        <f>"L"</f>
        <v>L</v>
      </c>
      <c r="D706" t="str">
        <f t="shared" si="38"/>
        <v>MD</v>
      </c>
      <c r="E706" t="s">
        <v>5</v>
      </c>
    </row>
    <row r="707" spans="1:5" ht="17.25">
      <c r="A707" t="str">
        <f>"Nosher"</f>
        <v>Nosher</v>
      </c>
      <c r="B707" t="str">
        <f>"John"</f>
        <v>John</v>
      </c>
      <c r="C707" t="str">
        <f>"L"</f>
        <v>L</v>
      </c>
      <c r="D707" t="str">
        <f t="shared" si="38"/>
        <v>MD</v>
      </c>
      <c r="E707" t="s">
        <v>5</v>
      </c>
    </row>
    <row r="708" spans="1:5" ht="17.25">
      <c r="A708" t="str">
        <f>"Nosko"</f>
        <v>Nosko</v>
      </c>
      <c r="B708" t="str">
        <f>"Michael"</f>
        <v>Michael</v>
      </c>
      <c r="C708" t="str">
        <f>"G"</f>
        <v>G</v>
      </c>
      <c r="D708" t="str">
        <f t="shared" si="38"/>
        <v>MD</v>
      </c>
      <c r="E708" t="s">
        <v>5</v>
      </c>
    </row>
    <row r="709" spans="1:5" ht="17.25">
      <c r="A709" t="str">
        <f>"Notardonato"</f>
        <v>Notardonato</v>
      </c>
      <c r="B709" t="str">
        <f>"Henry"</f>
        <v>Henry</v>
      </c>
      <c r="D709" t="str">
        <f t="shared" si="38"/>
        <v>MD</v>
      </c>
      <c r="E709" t="s">
        <v>5</v>
      </c>
    </row>
    <row r="710" spans="1:5" ht="17.25">
      <c r="A710" t="str">
        <f>"Noveck"</f>
        <v>Noveck</v>
      </c>
      <c r="B710" t="str">
        <f>"Howard"</f>
        <v>Howard</v>
      </c>
      <c r="C710" t="str">
        <f>"D"</f>
        <v>D</v>
      </c>
      <c r="D710" t="str">
        <f t="shared" si="38"/>
        <v>MD</v>
      </c>
      <c r="E710" t="s">
        <v>5</v>
      </c>
    </row>
    <row r="711" spans="1:5" ht="17.25">
      <c r="A711" t="str">
        <f>"Nudelman"</f>
        <v>Nudelman</v>
      </c>
      <c r="B711" t="str">
        <f>"Jason"</f>
        <v>Jason</v>
      </c>
      <c r="D711" t="str">
        <f>"DDS"</f>
        <v>DDS</v>
      </c>
      <c r="E711" t="s">
        <v>5</v>
      </c>
    </row>
    <row r="712" spans="1:5" ht="17.25">
      <c r="A712" t="str">
        <f>"Nuthakki"</f>
        <v>Nuthakki</v>
      </c>
      <c r="B712" t="str">
        <f>"Vimala"</f>
        <v>Vimala</v>
      </c>
      <c r="D712" t="str">
        <f aca="true" t="shared" si="39" ref="D712:D721">"MD"</f>
        <v>MD</v>
      </c>
      <c r="E712" t="s">
        <v>5</v>
      </c>
    </row>
    <row r="713" spans="1:5" ht="17.25">
      <c r="A713" t="str">
        <f>"Oberweis"</f>
        <v>Oberweis</v>
      </c>
      <c r="B713" t="str">
        <f>"Brandon"</f>
        <v>Brandon</v>
      </c>
      <c r="C713" t="str">
        <f>"S"</f>
        <v>S</v>
      </c>
      <c r="D713" t="str">
        <f t="shared" si="39"/>
        <v>MD</v>
      </c>
      <c r="E713" s="2" t="s">
        <v>5</v>
      </c>
    </row>
    <row r="714" spans="1:5" ht="17.25">
      <c r="A714" t="str">
        <f>"Obias"</f>
        <v>Obias</v>
      </c>
      <c r="B714" t="str">
        <f>"Primabel"</f>
        <v>Primabel</v>
      </c>
      <c r="C714" t="str">
        <f>"V"</f>
        <v>V</v>
      </c>
      <c r="D714" t="str">
        <f t="shared" si="39"/>
        <v>MD</v>
      </c>
      <c r="E714" t="s">
        <v>5</v>
      </c>
    </row>
    <row r="715" spans="1:5" ht="17.25">
      <c r="A715" t="str">
        <f>"Ohngemach"</f>
        <v>Ohngemach</v>
      </c>
      <c r="B715" t="str">
        <f>"Christoph"</f>
        <v>Christoph</v>
      </c>
      <c r="D715" t="str">
        <f t="shared" si="39"/>
        <v>MD</v>
      </c>
      <c r="E715" t="s">
        <v>0</v>
      </c>
    </row>
    <row r="716" spans="1:5" ht="17.25">
      <c r="A716" t="str">
        <f>"Oliveros"</f>
        <v>Oliveros</v>
      </c>
      <c r="B716" t="str">
        <f>"Elder"</f>
        <v>Elder</v>
      </c>
      <c r="C716" t="str">
        <f>"A"</f>
        <v>A</v>
      </c>
      <c r="D716" t="str">
        <f t="shared" si="39"/>
        <v>MD</v>
      </c>
      <c r="E716" t="s">
        <v>5</v>
      </c>
    </row>
    <row r="717" spans="1:5" ht="17.25">
      <c r="A717" t="str">
        <f>"Olmo-Durham"</f>
        <v>Olmo-Durham</v>
      </c>
      <c r="B717" t="str">
        <f>"Zaida"</f>
        <v>Zaida</v>
      </c>
      <c r="C717" t="str">
        <f>"E"</f>
        <v>E</v>
      </c>
      <c r="D717" t="str">
        <f t="shared" si="39"/>
        <v>MD</v>
      </c>
      <c r="E717" t="s">
        <v>5</v>
      </c>
    </row>
    <row r="718" spans="1:5" ht="17.25">
      <c r="A718" t="str">
        <f>"Olson"</f>
        <v>Olson</v>
      </c>
      <c r="B718" t="str">
        <f>"Robert"</f>
        <v>Robert</v>
      </c>
      <c r="D718" t="str">
        <f t="shared" si="39"/>
        <v>MD</v>
      </c>
      <c r="E718" t="s">
        <v>5</v>
      </c>
    </row>
    <row r="719" spans="1:5" ht="17.25">
      <c r="A719" t="str">
        <f>"O'Neill"</f>
        <v>O'Neill</v>
      </c>
      <c r="B719" t="str">
        <f>"Anna"</f>
        <v>Anna</v>
      </c>
      <c r="C719" t="str">
        <f>"M"</f>
        <v>M</v>
      </c>
      <c r="D719" t="str">
        <f t="shared" si="39"/>
        <v>MD</v>
      </c>
      <c r="E719" t="s">
        <v>0</v>
      </c>
    </row>
    <row r="720" spans="1:5" ht="17.25">
      <c r="A720" t="str">
        <f>"Owunna"</f>
        <v>Owunna</v>
      </c>
      <c r="B720" t="str">
        <f>"Uzoma"</f>
        <v>Uzoma</v>
      </c>
      <c r="C720" t="str">
        <f>"I"</f>
        <v>I</v>
      </c>
      <c r="D720" t="str">
        <f t="shared" si="39"/>
        <v>MD</v>
      </c>
      <c r="E720" t="s">
        <v>5</v>
      </c>
    </row>
    <row r="721" spans="1:5" ht="17.25">
      <c r="A721" t="str">
        <f>"Oza"</f>
        <v>Oza</v>
      </c>
      <c r="B721" t="str">
        <f>"Palak"</f>
        <v>Palak</v>
      </c>
      <c r="D721" t="str">
        <f t="shared" si="39"/>
        <v>MD</v>
      </c>
      <c r="E721" t="s">
        <v>0</v>
      </c>
    </row>
    <row r="722" spans="1:5" ht="17.25">
      <c r="A722" s="2" t="str">
        <f>"Pabbathi"</f>
        <v>Pabbathi</v>
      </c>
      <c r="B722" s="2" t="str">
        <f>"Pramod"</f>
        <v>Pramod</v>
      </c>
      <c r="C722" s="2"/>
      <c r="D722" s="2" t="str">
        <f>"DO"</f>
        <v>DO</v>
      </c>
      <c r="E722" t="s">
        <v>5</v>
      </c>
    </row>
    <row r="723" spans="1:5" ht="17.25">
      <c r="A723" t="str">
        <f>"Palder"</f>
        <v>Palder</v>
      </c>
      <c r="B723" t="str">
        <f>"Steven"</f>
        <v>Steven</v>
      </c>
      <c r="C723" t="str">
        <f>"B"</f>
        <v>B</v>
      </c>
      <c r="D723" t="str">
        <f aca="true" t="shared" si="40" ref="D723:D731">"MD"</f>
        <v>MD</v>
      </c>
      <c r="E723" t="s">
        <v>0</v>
      </c>
    </row>
    <row r="724" spans="1:5" ht="17.25">
      <c r="A724" t="str">
        <f>"Pall"</f>
        <v>Pall</v>
      </c>
      <c r="B724" t="str">
        <f>"Amandeep"</f>
        <v>Amandeep</v>
      </c>
      <c r="D724" t="str">
        <f t="shared" si="40"/>
        <v>MD</v>
      </c>
      <c r="E724" t="s">
        <v>5</v>
      </c>
    </row>
    <row r="725" spans="1:5" ht="17.25">
      <c r="A725" s="2" t="str">
        <f>"Palomares"</f>
        <v>Palomares</v>
      </c>
      <c r="B725" s="2" t="str">
        <f>"Kristy"</f>
        <v>Kristy</v>
      </c>
      <c r="C725" s="2" t="str">
        <f>"T."</f>
        <v>T.</v>
      </c>
      <c r="D725" s="2" t="str">
        <f t="shared" si="40"/>
        <v>MD</v>
      </c>
      <c r="E725" s="2" t="s">
        <v>0</v>
      </c>
    </row>
    <row r="726" spans="1:5" ht="17.25">
      <c r="A726" t="str">
        <f>"Pandya"</f>
        <v>Pandya</v>
      </c>
      <c r="B726" t="str">
        <f>"Dipti"</f>
        <v>Dipti</v>
      </c>
      <c r="D726" t="str">
        <f t="shared" si="40"/>
        <v>MD</v>
      </c>
      <c r="E726" t="s">
        <v>5</v>
      </c>
    </row>
    <row r="727" spans="1:5" ht="17.25">
      <c r="A727" t="str">
        <f>"Paolicchi"</f>
        <v>Paolicchi</v>
      </c>
      <c r="B727" t="str">
        <f>"Juliann"</f>
        <v>Juliann</v>
      </c>
      <c r="C727" t="str">
        <f>"M"</f>
        <v>M</v>
      </c>
      <c r="D727" t="str">
        <f t="shared" si="40"/>
        <v>MD</v>
      </c>
      <c r="E727" t="s">
        <v>5</v>
      </c>
    </row>
    <row r="728" spans="1:5" ht="17.25">
      <c r="A728" t="str">
        <f>"Pappas"</f>
        <v>Pappas</v>
      </c>
      <c r="B728" t="str">
        <f>"Lara"</f>
        <v>Lara</v>
      </c>
      <c r="C728" t="str">
        <f>"A"</f>
        <v>A</v>
      </c>
      <c r="D728" t="str">
        <f t="shared" si="40"/>
        <v>MD</v>
      </c>
      <c r="E728" t="s">
        <v>0</v>
      </c>
    </row>
    <row r="729" spans="1:5" ht="17.25">
      <c r="A729" t="str">
        <f>"Pari"</f>
        <v>Pari</v>
      </c>
      <c r="B729" t="str">
        <f>"Sadhana"</f>
        <v>Sadhana</v>
      </c>
      <c r="C729" t="str">
        <f>"S"</f>
        <v>S</v>
      </c>
      <c r="D729" t="str">
        <f t="shared" si="40"/>
        <v>MD</v>
      </c>
      <c r="E729" t="s">
        <v>5</v>
      </c>
    </row>
    <row r="730" spans="1:5" ht="17.25">
      <c r="A730" t="str">
        <f>"Parikh"</f>
        <v>Parikh</v>
      </c>
      <c r="B730" t="str">
        <f>"Sagar"</f>
        <v>Sagar</v>
      </c>
      <c r="D730" t="str">
        <f t="shared" si="40"/>
        <v>MD</v>
      </c>
      <c r="E730" t="s">
        <v>5</v>
      </c>
    </row>
    <row r="731" spans="1:5" ht="17.25">
      <c r="A731" t="str">
        <f>"Parikh"</f>
        <v>Parikh</v>
      </c>
      <c r="B731" t="str">
        <f>"Sudhir"</f>
        <v>Sudhir</v>
      </c>
      <c r="C731" t="str">
        <f>"M"</f>
        <v>M</v>
      </c>
      <c r="D731" t="str">
        <f t="shared" si="40"/>
        <v>MD</v>
      </c>
      <c r="E731" t="s">
        <v>5</v>
      </c>
    </row>
    <row r="732" spans="1:5" ht="17.25">
      <c r="A732" t="str">
        <f>"Parmar"</f>
        <v>Parmar</v>
      </c>
      <c r="B732" t="str">
        <f>"Archna"</f>
        <v>Archna</v>
      </c>
      <c r="D732" t="str">
        <f>"DO"</f>
        <v>DO</v>
      </c>
      <c r="E732" t="s">
        <v>0</v>
      </c>
    </row>
    <row r="733" spans="1:5" ht="17.25">
      <c r="A733" t="str">
        <f>"Parreno"</f>
        <v>Parreno</v>
      </c>
      <c r="B733" t="str">
        <f>"Maritza"</f>
        <v>Maritza</v>
      </c>
      <c r="D733" t="str">
        <f aca="true" t="shared" si="41" ref="D733:D751">"MD"</f>
        <v>MD</v>
      </c>
      <c r="E733" t="s">
        <v>5</v>
      </c>
    </row>
    <row r="734" spans="1:5" ht="17.25">
      <c r="A734" s="2" t="str">
        <f>"Parsi"</f>
        <v>Parsi</v>
      </c>
      <c r="B734" s="2" t="str">
        <f>"Prakasham"</f>
        <v>Prakasham</v>
      </c>
      <c r="C734" s="2"/>
      <c r="D734" s="2" t="str">
        <f t="shared" si="41"/>
        <v>MD</v>
      </c>
      <c r="E734" t="s">
        <v>5</v>
      </c>
    </row>
    <row r="735" spans="1:5" ht="17.25">
      <c r="A735" t="str">
        <f>"Passannante"</f>
        <v>Passannante</v>
      </c>
      <c r="B735" t="str">
        <f>"Anthony"</f>
        <v>Anthony</v>
      </c>
      <c r="D735" t="str">
        <f t="shared" si="41"/>
        <v>MD</v>
      </c>
      <c r="E735" t="s">
        <v>0</v>
      </c>
    </row>
    <row r="736" spans="1:5" ht="17.25">
      <c r="A736" t="str">
        <f>"Passi"</f>
        <v>Passi</v>
      </c>
      <c r="B736" t="str">
        <f>"Rakesh"</f>
        <v>Rakesh</v>
      </c>
      <c r="C736" t="str">
        <f>"K"</f>
        <v>K</v>
      </c>
      <c r="D736" t="str">
        <f t="shared" si="41"/>
        <v>MD</v>
      </c>
      <c r="E736" t="s">
        <v>5</v>
      </c>
    </row>
    <row r="737" spans="1:5" ht="17.25">
      <c r="A737" t="str">
        <f>"Paster"</f>
        <v>Paster</v>
      </c>
      <c r="B737" t="str">
        <f>"Lina"</f>
        <v>Lina</v>
      </c>
      <c r="D737" t="str">
        <f t="shared" si="41"/>
        <v>MD</v>
      </c>
      <c r="E737" t="s">
        <v>5</v>
      </c>
    </row>
    <row r="738" spans="1:5" ht="17.25">
      <c r="A738" t="str">
        <f>"Patankar"</f>
        <v>Patankar</v>
      </c>
      <c r="B738" t="str">
        <f>"Sanjiv"</f>
        <v>Sanjiv</v>
      </c>
      <c r="C738" t="str">
        <f>"K"</f>
        <v>K</v>
      </c>
      <c r="D738" t="str">
        <f t="shared" si="41"/>
        <v>MD</v>
      </c>
      <c r="E738" t="s">
        <v>5</v>
      </c>
    </row>
    <row r="739" spans="1:5" ht="17.25">
      <c r="A739" t="str">
        <f aca="true" t="shared" si="42" ref="A739:A764">"Patel"</f>
        <v>Patel</v>
      </c>
      <c r="B739" t="str">
        <f>"Ajitkumar"</f>
        <v>Ajitkumar</v>
      </c>
      <c r="C739" t="str">
        <f>"G"</f>
        <v>G</v>
      </c>
      <c r="D739" t="str">
        <f t="shared" si="41"/>
        <v>MD</v>
      </c>
      <c r="E739" t="s">
        <v>5</v>
      </c>
    </row>
    <row r="740" spans="1:5" ht="17.25">
      <c r="A740" t="str">
        <f t="shared" si="42"/>
        <v>Patel</v>
      </c>
      <c r="B740" t="str">
        <f>"Alpesh"</f>
        <v>Alpesh</v>
      </c>
      <c r="C740" t="str">
        <f>"B"</f>
        <v>B</v>
      </c>
      <c r="D740" t="str">
        <f t="shared" si="41"/>
        <v>MD</v>
      </c>
      <c r="E740" t="s">
        <v>5</v>
      </c>
    </row>
    <row r="741" spans="1:5" ht="17.25">
      <c r="A741" t="str">
        <f t="shared" si="42"/>
        <v>Patel</v>
      </c>
      <c r="B741" t="str">
        <f>"Archana"</f>
        <v>Archana</v>
      </c>
      <c r="D741" t="str">
        <f t="shared" si="41"/>
        <v>MD</v>
      </c>
      <c r="E741" t="s">
        <v>5</v>
      </c>
    </row>
    <row r="742" spans="1:5" ht="17.25">
      <c r="A742" t="str">
        <f t="shared" si="42"/>
        <v>Patel</v>
      </c>
      <c r="B742" t="str">
        <f>"Arpit"</f>
        <v>Arpit</v>
      </c>
      <c r="C742" t="str">
        <f>"K"</f>
        <v>K</v>
      </c>
      <c r="D742" t="str">
        <f t="shared" si="41"/>
        <v>MD</v>
      </c>
      <c r="E742" t="s">
        <v>5</v>
      </c>
    </row>
    <row r="743" spans="1:5" ht="17.25">
      <c r="A743" t="str">
        <f t="shared" si="42"/>
        <v>Patel</v>
      </c>
      <c r="B743" t="str">
        <f>"Arvind"</f>
        <v>Arvind</v>
      </c>
      <c r="C743" t="str">
        <f>"M"</f>
        <v>M</v>
      </c>
      <c r="D743" t="str">
        <f t="shared" si="41"/>
        <v>MD</v>
      </c>
      <c r="E743" t="s">
        <v>5</v>
      </c>
    </row>
    <row r="744" spans="1:5" ht="17.25">
      <c r="A744" t="str">
        <f t="shared" si="42"/>
        <v>Patel</v>
      </c>
      <c r="B744" t="str">
        <f>"Atul"</f>
        <v>Atul</v>
      </c>
      <c r="C744" t="str">
        <f>"V"</f>
        <v>V</v>
      </c>
      <c r="D744" t="str">
        <f t="shared" si="41"/>
        <v>MD</v>
      </c>
      <c r="E744" t="s">
        <v>5</v>
      </c>
    </row>
    <row r="745" spans="1:5" ht="17.25">
      <c r="A745" t="str">
        <f t="shared" si="42"/>
        <v>Patel</v>
      </c>
      <c r="B745" t="str">
        <f>"Bhavi"</f>
        <v>Bhavi</v>
      </c>
      <c r="C745" t="str">
        <f>"A"</f>
        <v>A</v>
      </c>
      <c r="D745" t="str">
        <f t="shared" si="41"/>
        <v>MD</v>
      </c>
      <c r="E745" t="s">
        <v>5</v>
      </c>
    </row>
    <row r="746" spans="1:5" ht="17.25">
      <c r="A746" t="str">
        <f t="shared" si="42"/>
        <v>Patel</v>
      </c>
      <c r="B746" t="str">
        <f>"Bipinchandra"</f>
        <v>Bipinchandra</v>
      </c>
      <c r="C746" t="str">
        <f>"N"</f>
        <v>N</v>
      </c>
      <c r="D746" t="str">
        <f t="shared" si="41"/>
        <v>MD</v>
      </c>
      <c r="E746" t="s">
        <v>0</v>
      </c>
    </row>
    <row r="747" spans="1:5" ht="17.25">
      <c r="A747" t="str">
        <f t="shared" si="42"/>
        <v>Patel</v>
      </c>
      <c r="B747" t="str">
        <f>"Gaurang"</f>
        <v>Gaurang</v>
      </c>
      <c r="C747" t="str">
        <f>"R"</f>
        <v>R</v>
      </c>
      <c r="D747" t="str">
        <f t="shared" si="41"/>
        <v>MD</v>
      </c>
      <c r="E747" t="s">
        <v>5</v>
      </c>
    </row>
    <row r="748" spans="1:5" ht="17.25">
      <c r="A748" t="str">
        <f t="shared" si="42"/>
        <v>Patel</v>
      </c>
      <c r="B748" t="str">
        <f>"Himanshu"</f>
        <v>Himanshu</v>
      </c>
      <c r="C748" t="str">
        <f>"A"</f>
        <v>A</v>
      </c>
      <c r="D748" t="str">
        <f t="shared" si="41"/>
        <v>MD</v>
      </c>
      <c r="E748" t="s">
        <v>5</v>
      </c>
    </row>
    <row r="749" spans="1:5" ht="17.25">
      <c r="A749" t="str">
        <f t="shared" si="42"/>
        <v>Patel</v>
      </c>
      <c r="B749" t="str">
        <f>"Keyur"</f>
        <v>Keyur</v>
      </c>
      <c r="D749" t="str">
        <f t="shared" si="41"/>
        <v>MD</v>
      </c>
      <c r="E749" t="s">
        <v>5</v>
      </c>
    </row>
    <row r="750" spans="1:5" ht="17.25">
      <c r="A750" t="str">
        <f t="shared" si="42"/>
        <v>Patel</v>
      </c>
      <c r="B750" t="str">
        <f>"Kirit"</f>
        <v>Kirit</v>
      </c>
      <c r="D750" t="str">
        <f t="shared" si="41"/>
        <v>MD</v>
      </c>
      <c r="E750" t="s">
        <v>5</v>
      </c>
    </row>
    <row r="751" spans="1:5" ht="17.25">
      <c r="A751" t="str">
        <f t="shared" si="42"/>
        <v>Patel</v>
      </c>
      <c r="B751" t="str">
        <f>"Meghal"</f>
        <v>Meghal</v>
      </c>
      <c r="D751" t="str">
        <f t="shared" si="41"/>
        <v>MD</v>
      </c>
      <c r="E751" t="s">
        <v>5</v>
      </c>
    </row>
    <row r="752" spans="1:5" ht="17.25">
      <c r="A752" t="str">
        <f t="shared" si="42"/>
        <v>Patel</v>
      </c>
      <c r="B752" t="str">
        <f>"Nilesh"</f>
        <v>Nilesh</v>
      </c>
      <c r="C752" t="str">
        <f>"R"</f>
        <v>R</v>
      </c>
      <c r="D752" t="str">
        <f>"DMD"</f>
        <v>DMD</v>
      </c>
      <c r="E752" t="s">
        <v>5</v>
      </c>
    </row>
    <row r="753" spans="1:5" ht="17.25">
      <c r="A753" t="str">
        <f t="shared" si="42"/>
        <v>Patel</v>
      </c>
      <c r="B753" t="str">
        <f>"Pratik"</f>
        <v>Pratik</v>
      </c>
      <c r="C753" t="str">
        <f>"B"</f>
        <v>B</v>
      </c>
      <c r="D753" t="str">
        <f>"MD"</f>
        <v>MD</v>
      </c>
      <c r="E753" t="s">
        <v>0</v>
      </c>
    </row>
    <row r="754" spans="1:5" ht="17.25">
      <c r="A754" t="str">
        <f t="shared" si="42"/>
        <v>Patel</v>
      </c>
      <c r="B754" t="str">
        <f>"Rekha"</f>
        <v>Rekha</v>
      </c>
      <c r="C754" t="str">
        <f>"A"</f>
        <v>A</v>
      </c>
      <c r="D754" t="str">
        <f>"MD"</f>
        <v>MD</v>
      </c>
      <c r="E754" t="s">
        <v>5</v>
      </c>
    </row>
    <row r="755" spans="1:5" ht="17.25">
      <c r="A755" t="str">
        <f t="shared" si="42"/>
        <v>Patel</v>
      </c>
      <c r="B755" t="str">
        <f>"Shyam"</f>
        <v>Shyam</v>
      </c>
      <c r="C755" t="str">
        <f>"R"</f>
        <v>R</v>
      </c>
      <c r="D755" t="str">
        <f>"DO"</f>
        <v>DO</v>
      </c>
      <c r="E755" t="s">
        <v>0</v>
      </c>
    </row>
    <row r="756" spans="1:5" ht="17.25">
      <c r="A756" t="str">
        <f t="shared" si="42"/>
        <v>Patel</v>
      </c>
      <c r="B756" t="str">
        <f>"Suresh"</f>
        <v>Suresh</v>
      </c>
      <c r="D756" t="str">
        <f aca="true" t="shared" si="43" ref="D756:D770">"MD"</f>
        <v>MD</v>
      </c>
      <c r="E756" t="s">
        <v>5</v>
      </c>
    </row>
    <row r="757" spans="1:5" ht="17.25">
      <c r="A757" t="str">
        <f t="shared" si="42"/>
        <v>Patel</v>
      </c>
      <c r="B757" t="str">
        <f>"Trupti"</f>
        <v>Trupti</v>
      </c>
      <c r="D757" t="str">
        <f t="shared" si="43"/>
        <v>MD</v>
      </c>
      <c r="E757" t="s">
        <v>5</v>
      </c>
    </row>
    <row r="758" spans="1:5" ht="17.25">
      <c r="A758" t="str">
        <f t="shared" si="42"/>
        <v>Patel</v>
      </c>
      <c r="B758" t="str">
        <f>"Tushar"</f>
        <v>Tushar</v>
      </c>
      <c r="C758" t="str">
        <f>"R"</f>
        <v>R</v>
      </c>
      <c r="D758" t="str">
        <f t="shared" si="43"/>
        <v>MD</v>
      </c>
      <c r="E758" t="s">
        <v>5</v>
      </c>
    </row>
    <row r="759" spans="1:5" ht="17.25">
      <c r="A759" t="str">
        <f t="shared" si="42"/>
        <v>Patel</v>
      </c>
      <c r="B759" t="str">
        <f>"Ushma"</f>
        <v>Ushma</v>
      </c>
      <c r="C759" t="str">
        <f>"K"</f>
        <v>K</v>
      </c>
      <c r="D759" t="str">
        <f t="shared" si="43"/>
        <v>MD</v>
      </c>
      <c r="E759" t="s">
        <v>0</v>
      </c>
    </row>
    <row r="760" spans="1:5" ht="17.25">
      <c r="A760" s="2" t="str">
        <f t="shared" si="42"/>
        <v>Patel</v>
      </c>
      <c r="B760" s="2" t="str">
        <f>"Rakesh"</f>
        <v>Rakesh</v>
      </c>
      <c r="C760" s="2" t="str">
        <f>"B."</f>
        <v>B.</v>
      </c>
      <c r="D760" s="2" t="str">
        <f t="shared" si="43"/>
        <v>MD</v>
      </c>
      <c r="E760" t="s">
        <v>5</v>
      </c>
    </row>
    <row r="761" spans="1:5" ht="17.25">
      <c r="A761" t="str">
        <f t="shared" si="42"/>
        <v>Patel</v>
      </c>
      <c r="B761" t="str">
        <f>"Aruna"</f>
        <v>Aruna</v>
      </c>
      <c r="C761" t="str">
        <f>"G"</f>
        <v>G</v>
      </c>
      <c r="D761" t="str">
        <f t="shared" si="43"/>
        <v>MD</v>
      </c>
      <c r="E761" t="s">
        <v>0</v>
      </c>
    </row>
    <row r="762" spans="1:5" ht="17.25">
      <c r="A762" t="str">
        <f t="shared" si="42"/>
        <v>Patel</v>
      </c>
      <c r="B762" t="str">
        <f>"Nikesh"</f>
        <v>Nikesh</v>
      </c>
      <c r="D762" t="str">
        <f t="shared" si="43"/>
        <v>MD</v>
      </c>
      <c r="E762" s="2" t="s">
        <v>5</v>
      </c>
    </row>
    <row r="763" spans="1:5" ht="17.25">
      <c r="A763" t="str">
        <f t="shared" si="42"/>
        <v>Patel</v>
      </c>
      <c r="B763" t="str">
        <f>"Ragin"</f>
        <v>Ragin</v>
      </c>
      <c r="C763" t="str">
        <f>"C"</f>
        <v>C</v>
      </c>
      <c r="D763" t="str">
        <f t="shared" si="43"/>
        <v>MD</v>
      </c>
      <c r="E763" s="2" t="s">
        <v>5</v>
      </c>
    </row>
    <row r="764" spans="1:5" ht="17.25">
      <c r="A764" t="str">
        <f t="shared" si="42"/>
        <v>Patel</v>
      </c>
      <c r="B764" t="str">
        <f>"Samir"</f>
        <v>Samir</v>
      </c>
      <c r="C764" t="str">
        <f>"N"</f>
        <v>N</v>
      </c>
      <c r="D764" t="str">
        <f t="shared" si="43"/>
        <v>MD</v>
      </c>
      <c r="E764" s="2" t="s">
        <v>5</v>
      </c>
    </row>
    <row r="765" spans="1:5" ht="17.25">
      <c r="A765" t="str">
        <f>"Patil"</f>
        <v>Patil</v>
      </c>
      <c r="B765" t="str">
        <f>"Pooja"</f>
        <v>Pooja</v>
      </c>
      <c r="C765" t="str">
        <f>"M"</f>
        <v>M</v>
      </c>
      <c r="D765" t="str">
        <f t="shared" si="43"/>
        <v>MD</v>
      </c>
      <c r="E765" t="s">
        <v>5</v>
      </c>
    </row>
    <row r="766" spans="1:5" ht="17.25">
      <c r="A766" t="str">
        <f>"Patterson"</f>
        <v>Patterson</v>
      </c>
      <c r="B766" t="str">
        <f>"George"</f>
        <v>George</v>
      </c>
      <c r="C766" t="str">
        <f>"A"</f>
        <v>A</v>
      </c>
      <c r="D766" t="str">
        <f t="shared" si="43"/>
        <v>MD</v>
      </c>
      <c r="E766" t="s">
        <v>5</v>
      </c>
    </row>
    <row r="767" spans="1:5" ht="17.25">
      <c r="A767" t="str">
        <f>"Pellegrino"</f>
        <v>Pellegrino</v>
      </c>
      <c r="B767" t="str">
        <f>"Peter"</f>
        <v>Peter</v>
      </c>
      <c r="C767" t="str">
        <f>"P"</f>
        <v>P</v>
      </c>
      <c r="D767" t="str">
        <f t="shared" si="43"/>
        <v>MD</v>
      </c>
      <c r="E767" t="s">
        <v>5</v>
      </c>
    </row>
    <row r="768" spans="1:5" ht="17.25">
      <c r="A768" t="str">
        <f>"Pelliccia"</f>
        <v>Pelliccia</v>
      </c>
      <c r="B768" t="str">
        <f>"Frances"</f>
        <v>Frances</v>
      </c>
      <c r="C768" t="str">
        <f>"B"</f>
        <v>B</v>
      </c>
      <c r="D768" t="str">
        <f t="shared" si="43"/>
        <v>MD</v>
      </c>
      <c r="E768" t="s">
        <v>0</v>
      </c>
    </row>
    <row r="769" spans="1:5" ht="17.25">
      <c r="A769" t="str">
        <f>"Peng"</f>
        <v>Peng</v>
      </c>
      <c r="B769" t="str">
        <f>"Hsin"</f>
        <v>Hsin</v>
      </c>
      <c r="D769" t="str">
        <f t="shared" si="43"/>
        <v>MD</v>
      </c>
      <c r="E769" t="s">
        <v>5</v>
      </c>
    </row>
    <row r="770" spans="1:5" ht="17.25">
      <c r="A770" t="str">
        <f>"Pennington"</f>
        <v>Pennington</v>
      </c>
      <c r="B770" t="str">
        <f>"Demetria"</f>
        <v>Demetria</v>
      </c>
      <c r="D770" t="str">
        <f t="shared" si="43"/>
        <v>MD</v>
      </c>
      <c r="E770" t="s">
        <v>5</v>
      </c>
    </row>
    <row r="771" spans="1:5" ht="17.25">
      <c r="A771" t="str">
        <f>"Perel"</f>
        <v>Perel</v>
      </c>
      <c r="B771" t="str">
        <f>"Elliott"</f>
        <v>Elliott</v>
      </c>
      <c r="C771" t="str">
        <f>"M"</f>
        <v>M</v>
      </c>
      <c r="D771" t="str">
        <f>"DPM"</f>
        <v>DPM</v>
      </c>
      <c r="E771" t="s">
        <v>5</v>
      </c>
    </row>
    <row r="772" spans="1:5" ht="17.25">
      <c r="A772" t="str">
        <f>"Perisic"</f>
        <v>Perisic</v>
      </c>
      <c r="B772" t="str">
        <f>"Dusan"</f>
        <v>Dusan</v>
      </c>
      <c r="D772" t="str">
        <f aca="true" t="shared" si="44" ref="D772:D778">"MD"</f>
        <v>MD</v>
      </c>
      <c r="E772" t="s">
        <v>0</v>
      </c>
    </row>
    <row r="773" spans="1:5" ht="17.25">
      <c r="A773" t="str">
        <f>"Perosi"</f>
        <v>Perosi</v>
      </c>
      <c r="B773" t="str">
        <f>"Joseph"</f>
        <v>Joseph</v>
      </c>
      <c r="C773" t="str">
        <f>"J"</f>
        <v>J</v>
      </c>
      <c r="D773" t="str">
        <f t="shared" si="44"/>
        <v>MD</v>
      </c>
      <c r="E773" t="s">
        <v>5</v>
      </c>
    </row>
    <row r="774" spans="1:5" ht="17.25">
      <c r="A774" t="str">
        <f>"Phillips"</f>
        <v>Phillips</v>
      </c>
      <c r="B774" t="str">
        <f>"Bradley"</f>
        <v>Bradley</v>
      </c>
      <c r="D774" t="str">
        <f t="shared" si="44"/>
        <v>MD</v>
      </c>
      <c r="E774" t="s">
        <v>5</v>
      </c>
    </row>
    <row r="775" spans="1:5" ht="17.25">
      <c r="A775" t="str">
        <f>"Pickover"</f>
        <v>Pickover</v>
      </c>
      <c r="B775" t="str">
        <f>"Lawrence"</f>
        <v>Lawrence</v>
      </c>
      <c r="C775" t="str">
        <f>"M"</f>
        <v>M</v>
      </c>
      <c r="D775" t="str">
        <f t="shared" si="44"/>
        <v>MD</v>
      </c>
      <c r="E775" t="s">
        <v>5</v>
      </c>
    </row>
    <row r="776" spans="1:5" ht="17.25">
      <c r="A776" t="str">
        <f>"Pierson"</f>
        <v>Pierson</v>
      </c>
      <c r="B776" t="str">
        <f>"David"</f>
        <v>David</v>
      </c>
      <c r="C776" t="str">
        <f>"S"</f>
        <v>S</v>
      </c>
      <c r="D776" t="str">
        <f t="shared" si="44"/>
        <v>MD</v>
      </c>
      <c r="E776" t="s">
        <v>5</v>
      </c>
    </row>
    <row r="777" spans="1:5" ht="17.25">
      <c r="A777" t="str">
        <f>"Piezas"</f>
        <v>Piezas</v>
      </c>
      <c r="B777" t="str">
        <f>"Sylvia"</f>
        <v>Sylvia</v>
      </c>
      <c r="D777" t="str">
        <f t="shared" si="44"/>
        <v>MD</v>
      </c>
      <c r="E777" t="s">
        <v>5</v>
      </c>
    </row>
    <row r="778" spans="1:5" ht="17.25">
      <c r="A778" s="2" t="str">
        <f>"Pinchuck"</f>
        <v>Pinchuck</v>
      </c>
      <c r="B778" s="2" t="str">
        <f>"Curt"</f>
        <v>Curt</v>
      </c>
      <c r="C778" s="2" t="str">
        <f>"P."</f>
        <v>P.</v>
      </c>
      <c r="D778" s="2" t="str">
        <f t="shared" si="44"/>
        <v>MD</v>
      </c>
      <c r="E778" t="s">
        <v>5</v>
      </c>
    </row>
    <row r="779" spans="1:5" ht="17.25">
      <c r="A779" t="str">
        <f>"Pineda"</f>
        <v>Pineda</v>
      </c>
      <c r="B779" t="str">
        <f>"Jean"</f>
        <v>Jean</v>
      </c>
      <c r="D779" t="str">
        <f>"DO"</f>
        <v>DO</v>
      </c>
      <c r="E779" t="s">
        <v>0</v>
      </c>
    </row>
    <row r="780" spans="1:5" ht="17.25">
      <c r="A780" t="str">
        <f>"Piskun"</f>
        <v>Piskun</v>
      </c>
      <c r="B780" t="str">
        <f>"Andrew"</f>
        <v>Andrew</v>
      </c>
      <c r="D780" t="str">
        <f aca="true" t="shared" si="45" ref="D780:D790">"MD"</f>
        <v>MD</v>
      </c>
      <c r="E780" t="s">
        <v>5</v>
      </c>
    </row>
    <row r="781" spans="1:5" ht="17.25">
      <c r="A781" t="str">
        <f>"Pitchumoni"</f>
        <v>Pitchumoni</v>
      </c>
      <c r="B781" t="str">
        <f>"Capecomorin"</f>
        <v>Capecomorin</v>
      </c>
      <c r="C781" t="str">
        <f>"S"</f>
        <v>S</v>
      </c>
      <c r="D781" t="str">
        <f t="shared" si="45"/>
        <v>MD</v>
      </c>
      <c r="E781" t="s">
        <v>0</v>
      </c>
    </row>
    <row r="782" spans="1:5" ht="17.25">
      <c r="A782" t="str">
        <f>"Pittarelli"</f>
        <v>Pittarelli</v>
      </c>
      <c r="B782" t="str">
        <f>"Lisa"</f>
        <v>Lisa</v>
      </c>
      <c r="C782" t="str">
        <f>"A"</f>
        <v>A</v>
      </c>
      <c r="D782" t="str">
        <f t="shared" si="45"/>
        <v>MD</v>
      </c>
      <c r="E782" t="s">
        <v>5</v>
      </c>
    </row>
    <row r="783" spans="1:5" ht="17.25">
      <c r="A783" t="str">
        <f>"Plumser"</f>
        <v>Plumser</v>
      </c>
      <c r="B783" t="str">
        <f>"Allan"</f>
        <v>Allan</v>
      </c>
      <c r="C783" t="str">
        <f>"B"</f>
        <v>B</v>
      </c>
      <c r="D783" t="str">
        <f t="shared" si="45"/>
        <v>MD</v>
      </c>
      <c r="E783" t="s">
        <v>5</v>
      </c>
    </row>
    <row r="784" spans="1:5" ht="17.25">
      <c r="A784" t="str">
        <f>"Poelstra"</f>
        <v>Poelstra</v>
      </c>
      <c r="B784" t="str">
        <f>"Beverly"</f>
        <v>Beverly</v>
      </c>
      <c r="D784" t="str">
        <f t="shared" si="45"/>
        <v>MD</v>
      </c>
      <c r="E784" t="s">
        <v>5</v>
      </c>
    </row>
    <row r="785" spans="1:5" ht="17.25">
      <c r="A785" t="str">
        <f>"Polakoff"</f>
        <v>Polakoff</v>
      </c>
      <c r="B785" t="str">
        <f>"Donald"</f>
        <v>Donald</v>
      </c>
      <c r="C785" t="str">
        <f>"R"</f>
        <v>R</v>
      </c>
      <c r="D785" t="str">
        <f t="shared" si="45"/>
        <v>MD</v>
      </c>
      <c r="E785" t="s">
        <v>5</v>
      </c>
    </row>
    <row r="786" spans="1:5" ht="17.25">
      <c r="A786" t="str">
        <f>"Polam"</f>
        <v>Polam</v>
      </c>
      <c r="B786" t="str">
        <f>"Sharadha"</f>
        <v>Sharadha</v>
      </c>
      <c r="D786" t="str">
        <f t="shared" si="45"/>
        <v>MD</v>
      </c>
      <c r="E786" t="s">
        <v>0</v>
      </c>
    </row>
    <row r="787" spans="1:5" ht="17.25">
      <c r="A787" t="str">
        <f>"Polonet"</f>
        <v>Polonet</v>
      </c>
      <c r="B787" t="str">
        <f>"David"</f>
        <v>David</v>
      </c>
      <c r="D787" t="str">
        <f t="shared" si="45"/>
        <v>MD</v>
      </c>
      <c r="E787" t="s">
        <v>5</v>
      </c>
    </row>
    <row r="788" spans="1:5" ht="17.25">
      <c r="A788" t="str">
        <f>"Pompy"</f>
        <v>Pompy</v>
      </c>
      <c r="B788" t="str">
        <f>"Amrita"</f>
        <v>Amrita</v>
      </c>
      <c r="D788" t="str">
        <f t="shared" si="45"/>
        <v>MD</v>
      </c>
      <c r="E788" t="s">
        <v>5</v>
      </c>
    </row>
    <row r="789" spans="1:5" ht="17.25">
      <c r="A789" t="str">
        <f>"Ponce"</f>
        <v>Ponce</v>
      </c>
      <c r="B789" t="str">
        <f>"Marie Grace"</f>
        <v>Marie Grace</v>
      </c>
      <c r="D789" t="str">
        <f t="shared" si="45"/>
        <v>MD</v>
      </c>
      <c r="E789" t="s">
        <v>5</v>
      </c>
    </row>
    <row r="790" spans="1:5" ht="17.25">
      <c r="A790" t="str">
        <f>"Ponnapalli"</f>
        <v>Ponnapalli</v>
      </c>
      <c r="B790" t="str">
        <f>"Madhavi"</f>
        <v>Madhavi</v>
      </c>
      <c r="D790" t="str">
        <f t="shared" si="45"/>
        <v>MD</v>
      </c>
      <c r="E790" t="s">
        <v>5</v>
      </c>
    </row>
    <row r="791" spans="1:5" ht="17.25">
      <c r="A791" t="str">
        <f>"Poonai"</f>
        <v>Poonai</v>
      </c>
      <c r="B791" t="str">
        <f>"Devindra"</f>
        <v>Devindra</v>
      </c>
      <c r="D791" t="str">
        <f>"DPM"</f>
        <v>DPM</v>
      </c>
      <c r="E791" t="s">
        <v>5</v>
      </c>
    </row>
    <row r="792" spans="1:5" ht="17.25">
      <c r="A792" t="str">
        <f>"Porcelli"</f>
        <v>Porcelli</v>
      </c>
      <c r="B792" t="str">
        <f>"Marcus"</f>
        <v>Marcus</v>
      </c>
      <c r="D792" t="str">
        <f aca="true" t="shared" si="46" ref="D792:D807">"MD"</f>
        <v>MD</v>
      </c>
      <c r="E792" t="s">
        <v>0</v>
      </c>
    </row>
    <row r="793" spans="1:5" ht="17.25">
      <c r="A793" t="str">
        <f>"Porur Evalappan"</f>
        <v>Porur Evalappan</v>
      </c>
      <c r="B793" t="str">
        <f>"Sathesh"</f>
        <v>Sathesh</v>
      </c>
      <c r="D793" t="str">
        <f t="shared" si="46"/>
        <v>MD</v>
      </c>
      <c r="E793" t="s">
        <v>5</v>
      </c>
    </row>
    <row r="794" spans="1:5" ht="17.25">
      <c r="A794" t="str">
        <f>"Potluri"</f>
        <v>Potluri</v>
      </c>
      <c r="B794" t="str">
        <f>"Haritha"</f>
        <v>Haritha</v>
      </c>
      <c r="D794" t="str">
        <f t="shared" si="46"/>
        <v>MD</v>
      </c>
      <c r="E794" t="s">
        <v>5</v>
      </c>
    </row>
    <row r="795" spans="1:5" ht="17.25">
      <c r="A795" t="str">
        <f>"Prabhuram"</f>
        <v>Prabhuram</v>
      </c>
      <c r="B795" t="str">
        <f>"Nagarathna"</f>
        <v>Nagarathna</v>
      </c>
      <c r="D795" t="str">
        <f t="shared" si="46"/>
        <v>MD</v>
      </c>
      <c r="E795" t="s">
        <v>5</v>
      </c>
    </row>
    <row r="796" spans="1:5" ht="17.25">
      <c r="A796" t="str">
        <f>"Pragaspathy"</f>
        <v>Pragaspathy</v>
      </c>
      <c r="B796" t="str">
        <f>"Bhavadarani"</f>
        <v>Bhavadarani</v>
      </c>
      <c r="C796" t="str">
        <f>"M"</f>
        <v>M</v>
      </c>
      <c r="D796" t="str">
        <f t="shared" si="46"/>
        <v>MD</v>
      </c>
      <c r="E796" t="s">
        <v>5</v>
      </c>
    </row>
    <row r="797" spans="1:5" ht="17.25">
      <c r="A797" t="str">
        <f>"Prodromo"</f>
        <v>Prodromo</v>
      </c>
      <c r="B797" t="str">
        <f>"Paul"</f>
        <v>Paul</v>
      </c>
      <c r="C797" t="str">
        <f>"E"</f>
        <v>E</v>
      </c>
      <c r="D797" t="str">
        <f t="shared" si="46"/>
        <v>MD</v>
      </c>
      <c r="E797" t="s">
        <v>5</v>
      </c>
    </row>
    <row r="798" spans="1:5" ht="17.25">
      <c r="A798" s="2" t="str">
        <f>"Qureshi"</f>
        <v>Qureshi</v>
      </c>
      <c r="B798" s="2" t="str">
        <f>"Nazer"</f>
        <v>Nazer</v>
      </c>
      <c r="C798" s="2" t="str">
        <f>"H."</f>
        <v>H.</v>
      </c>
      <c r="D798" s="2" t="str">
        <f t="shared" si="46"/>
        <v>MD</v>
      </c>
      <c r="E798" t="s">
        <v>5</v>
      </c>
    </row>
    <row r="799" spans="1:5" ht="17.25">
      <c r="A799" t="str">
        <f>"Rabin"</f>
        <v>Rabin</v>
      </c>
      <c r="B799" t="str">
        <f>"Andrew"</f>
        <v>Andrew</v>
      </c>
      <c r="C799" t="str">
        <f>"M"</f>
        <v>M</v>
      </c>
      <c r="D799" t="str">
        <f t="shared" si="46"/>
        <v>MD</v>
      </c>
      <c r="E799" t="s">
        <v>5</v>
      </c>
    </row>
    <row r="800" spans="1:5" ht="17.25">
      <c r="A800" t="str">
        <f>"Radhakrishna"</f>
        <v>Radhakrishna</v>
      </c>
      <c r="B800" t="str">
        <f>"Vijaya"</f>
        <v>Vijaya</v>
      </c>
      <c r="D800" t="str">
        <f t="shared" si="46"/>
        <v>MD</v>
      </c>
      <c r="E800" t="s">
        <v>5</v>
      </c>
    </row>
    <row r="801" spans="1:5" ht="17.25">
      <c r="A801" t="str">
        <f>"Raghunathan"</f>
        <v>Raghunathan</v>
      </c>
      <c r="B801" t="str">
        <f>"Susheela"</f>
        <v>Susheela</v>
      </c>
      <c r="D801" t="str">
        <f t="shared" si="46"/>
        <v>MD</v>
      </c>
      <c r="E801" t="s">
        <v>5</v>
      </c>
    </row>
    <row r="802" spans="1:5" ht="17.25">
      <c r="A802" t="str">
        <f>"Rahman"</f>
        <v>Rahman</v>
      </c>
      <c r="B802" t="str">
        <f>"Attique"</f>
        <v>Attique</v>
      </c>
      <c r="D802" t="str">
        <f t="shared" si="46"/>
        <v>MD</v>
      </c>
      <c r="E802" t="s">
        <v>5</v>
      </c>
    </row>
    <row r="803" spans="1:5" ht="17.25">
      <c r="A803" s="2" t="str">
        <f>"Rajakumar"</f>
        <v>Rajakumar</v>
      </c>
      <c r="B803" s="2" t="str">
        <f>"Nirmala"</f>
        <v>Nirmala</v>
      </c>
      <c r="C803" s="2"/>
      <c r="D803" s="2" t="str">
        <f t="shared" si="46"/>
        <v>MD</v>
      </c>
      <c r="E803" t="s">
        <v>5</v>
      </c>
    </row>
    <row r="804" spans="1:5" ht="17.25">
      <c r="A804" t="str">
        <f>"Rajan-Mohandas"</f>
        <v>Rajan-Mohandas</v>
      </c>
      <c r="B804" t="str">
        <f>"Niranjana"</f>
        <v>Niranjana</v>
      </c>
      <c r="D804" t="str">
        <f t="shared" si="46"/>
        <v>MD</v>
      </c>
      <c r="E804" t="s">
        <v>5</v>
      </c>
    </row>
    <row r="805" spans="1:5" ht="17.25">
      <c r="A805" t="str">
        <f>"Rama"</f>
        <v>Rama</v>
      </c>
      <c r="B805" t="str">
        <f>"Sreedevi"</f>
        <v>Sreedevi</v>
      </c>
      <c r="D805" t="str">
        <f t="shared" si="46"/>
        <v>MD</v>
      </c>
      <c r="E805" t="s">
        <v>5</v>
      </c>
    </row>
    <row r="806" spans="1:5" ht="17.25">
      <c r="A806" t="str">
        <f>"Ramachandran"</f>
        <v>Ramachandran</v>
      </c>
      <c r="B806" t="str">
        <f>"Jaishree"</f>
        <v>Jaishree</v>
      </c>
      <c r="D806" t="str">
        <f t="shared" si="46"/>
        <v>MD</v>
      </c>
      <c r="E806" t="s">
        <v>5</v>
      </c>
    </row>
    <row r="807" spans="1:5" ht="17.25">
      <c r="A807" t="str">
        <f>"Ramadan"</f>
        <v>Ramadan</v>
      </c>
      <c r="B807" t="str">
        <f>"Soheir"</f>
        <v>Soheir</v>
      </c>
      <c r="C807" t="str">
        <f>"S"</f>
        <v>S</v>
      </c>
      <c r="D807" t="str">
        <f t="shared" si="46"/>
        <v>MD</v>
      </c>
      <c r="E807" t="s">
        <v>5</v>
      </c>
    </row>
    <row r="808" spans="1:5" ht="17.25">
      <c r="A808" t="str">
        <f>"Ramakrishnan"</f>
        <v>Ramakrishnan</v>
      </c>
      <c r="B808" t="str">
        <f>"Vivek"</f>
        <v>Vivek</v>
      </c>
      <c r="D808" t="str">
        <f>"DO"</f>
        <v>DO</v>
      </c>
      <c r="E808" s="2" t="s">
        <v>5</v>
      </c>
    </row>
    <row r="809" spans="1:5" ht="17.25">
      <c r="A809" t="str">
        <f>"Rana"</f>
        <v>Rana</v>
      </c>
      <c r="B809" t="str">
        <f>"Haris"</f>
        <v>Haris</v>
      </c>
      <c r="D809" t="str">
        <f aca="true" t="shared" si="47" ref="D809:D816">"MD"</f>
        <v>MD</v>
      </c>
      <c r="E809" t="s">
        <v>0</v>
      </c>
    </row>
    <row r="810" spans="1:5" ht="17.25">
      <c r="A810" t="str">
        <f>"Ranjini"</f>
        <v>Ranjini</v>
      </c>
      <c r="B810" t="str">
        <f>"Mary"</f>
        <v>Mary</v>
      </c>
      <c r="C810" t="str">
        <f>"P"</f>
        <v>P</v>
      </c>
      <c r="D810" t="str">
        <f t="shared" si="47"/>
        <v>MD</v>
      </c>
      <c r="E810" t="s">
        <v>0</v>
      </c>
    </row>
    <row r="811" spans="1:5" ht="17.25">
      <c r="A811" t="str">
        <f>"Ranzini"</f>
        <v>Ranzini</v>
      </c>
      <c r="B811" t="str">
        <f>"Angela"</f>
        <v>Angela</v>
      </c>
      <c r="D811" t="str">
        <f t="shared" si="47"/>
        <v>MD</v>
      </c>
      <c r="E811" t="s">
        <v>0</v>
      </c>
    </row>
    <row r="812" spans="1:5" ht="17.25">
      <c r="A812" t="str">
        <f>"Rao"</f>
        <v>Rao</v>
      </c>
      <c r="B812" t="str">
        <f>"Aruna"</f>
        <v>Aruna</v>
      </c>
      <c r="D812" t="str">
        <f t="shared" si="47"/>
        <v>MD</v>
      </c>
      <c r="E812" t="s">
        <v>5</v>
      </c>
    </row>
    <row r="813" spans="1:5" ht="17.25">
      <c r="A813" t="str">
        <f>"Rao"</f>
        <v>Rao</v>
      </c>
      <c r="B813" t="str">
        <f>"Megha"</f>
        <v>Megha</v>
      </c>
      <c r="C813" t="str">
        <f>"N"</f>
        <v>N</v>
      </c>
      <c r="D813" t="str">
        <f t="shared" si="47"/>
        <v>MD</v>
      </c>
      <c r="E813" t="s">
        <v>0</v>
      </c>
    </row>
    <row r="814" spans="1:5" ht="17.25">
      <c r="A814" t="str">
        <f>"Rao"</f>
        <v>Rao</v>
      </c>
      <c r="B814" t="str">
        <f>"Niranjan"</f>
        <v>Niranjan</v>
      </c>
      <c r="C814" t="str">
        <f>"V"</f>
        <v>V</v>
      </c>
      <c r="D814" t="str">
        <f t="shared" si="47"/>
        <v>MD</v>
      </c>
      <c r="E814" t="s">
        <v>5</v>
      </c>
    </row>
    <row r="815" spans="1:5" ht="17.25">
      <c r="A815" t="str">
        <f>"Rapisarda"</f>
        <v>Rapisarda</v>
      </c>
      <c r="B815" t="str">
        <f>"Alexander"</f>
        <v>Alexander</v>
      </c>
      <c r="C815" t="str">
        <f>"F"</f>
        <v>F</v>
      </c>
      <c r="D815" t="str">
        <f t="shared" si="47"/>
        <v>MD</v>
      </c>
      <c r="E815" t="s">
        <v>5</v>
      </c>
    </row>
    <row r="816" spans="1:5" ht="17.25">
      <c r="A816" t="str">
        <f>"Raska"</f>
        <v>Raska</v>
      </c>
      <c r="B816" t="str">
        <f>"Karel"</f>
        <v>Karel</v>
      </c>
      <c r="D816" t="str">
        <f t="shared" si="47"/>
        <v>MD</v>
      </c>
      <c r="E816" t="s">
        <v>5</v>
      </c>
    </row>
    <row r="817" spans="1:5" ht="17.25">
      <c r="A817" t="str">
        <f>"Rathmann"</f>
        <v>Rathmann</v>
      </c>
      <c r="B817" t="str">
        <f>"Allison"</f>
        <v>Allison</v>
      </c>
      <c r="D817" t="str">
        <f>"DO"</f>
        <v>DO</v>
      </c>
      <c r="E817" t="s">
        <v>5</v>
      </c>
    </row>
    <row r="818" spans="1:5" ht="17.25">
      <c r="A818" t="str">
        <f>"Rauch"</f>
        <v>Rauch</v>
      </c>
      <c r="B818" t="str">
        <f>"David"</f>
        <v>David</v>
      </c>
      <c r="D818" t="str">
        <f>"DDS"</f>
        <v>DDS</v>
      </c>
      <c r="E818" t="s">
        <v>5</v>
      </c>
    </row>
    <row r="819" spans="1:5" ht="17.25">
      <c r="A819" t="str">
        <f>"Rauch"</f>
        <v>Rauch</v>
      </c>
      <c r="B819" t="str">
        <f>"Eden"</f>
        <v>Eden</v>
      </c>
      <c r="D819" t="str">
        <f aca="true" t="shared" si="48" ref="D819:D844">"MD"</f>
        <v>MD</v>
      </c>
      <c r="E819" t="s">
        <v>5</v>
      </c>
    </row>
    <row r="820" spans="1:5" ht="17.25">
      <c r="A820" t="str">
        <f>"Ravi"</f>
        <v>Ravi</v>
      </c>
      <c r="B820" t="str">
        <f>"Anita"</f>
        <v>Anita</v>
      </c>
      <c r="D820" t="str">
        <f t="shared" si="48"/>
        <v>MD</v>
      </c>
      <c r="E820" t="s">
        <v>5</v>
      </c>
    </row>
    <row r="821" spans="1:5" ht="17.25">
      <c r="A821" s="2" t="str">
        <f>"Reddy"</f>
        <v>Reddy</v>
      </c>
      <c r="B821" s="2" t="str">
        <f>"Nishant"</f>
        <v>Nishant</v>
      </c>
      <c r="C821" s="2" t="str">
        <f>"P."</f>
        <v>P.</v>
      </c>
      <c r="D821" s="2" t="str">
        <f t="shared" si="48"/>
        <v>MD</v>
      </c>
      <c r="E821" t="s">
        <v>5</v>
      </c>
    </row>
    <row r="822" spans="1:5" ht="17.25">
      <c r="A822" t="str">
        <f>"Redel"</f>
        <v>Redel</v>
      </c>
      <c r="B822" t="str">
        <f>"Henry"</f>
        <v>Henry</v>
      </c>
      <c r="D822" t="str">
        <f t="shared" si="48"/>
        <v>MD</v>
      </c>
      <c r="E822" t="s">
        <v>5</v>
      </c>
    </row>
    <row r="823" spans="1:5" ht="17.25">
      <c r="A823" t="str">
        <f>"Regulapati"</f>
        <v>Regulapati</v>
      </c>
      <c r="B823" t="str">
        <f>"Saritha"</f>
        <v>Saritha</v>
      </c>
      <c r="D823" t="str">
        <f t="shared" si="48"/>
        <v>MD</v>
      </c>
      <c r="E823" t="s">
        <v>5</v>
      </c>
    </row>
    <row r="824" spans="1:5" ht="17.25">
      <c r="A824" t="str">
        <f>"Reich"</f>
        <v>Reich</v>
      </c>
      <c r="B824" t="str">
        <f>"Steven"</f>
        <v>Steven</v>
      </c>
      <c r="C824" t="str">
        <f>"M"</f>
        <v>M</v>
      </c>
      <c r="D824" t="str">
        <f t="shared" si="48"/>
        <v>MD</v>
      </c>
      <c r="E824" t="s">
        <v>5</v>
      </c>
    </row>
    <row r="825" spans="1:5" ht="17.25">
      <c r="A825" t="str">
        <f>"Reid"</f>
        <v>Reid</v>
      </c>
      <c r="B825" t="str">
        <f>"Phillip"</f>
        <v>Phillip</v>
      </c>
      <c r="C825" t="str">
        <f>"D"</f>
        <v>D</v>
      </c>
      <c r="D825" t="str">
        <f t="shared" si="48"/>
        <v>MD</v>
      </c>
      <c r="E825" t="s">
        <v>5</v>
      </c>
    </row>
    <row r="826" spans="1:5" ht="17.25">
      <c r="A826" t="str">
        <f>"Reisler"</f>
        <v>Reisler</v>
      </c>
      <c r="B826" t="str">
        <f>"Scott"</f>
        <v>Scott</v>
      </c>
      <c r="D826" t="str">
        <f t="shared" si="48"/>
        <v>MD</v>
      </c>
      <c r="E826" t="s">
        <v>5</v>
      </c>
    </row>
    <row r="827" spans="1:5" ht="17.25">
      <c r="A827" t="str">
        <f>"Resnikoff"</f>
        <v>Resnikoff</v>
      </c>
      <c r="B827" t="str">
        <f>"Leonard"</f>
        <v>Leonard</v>
      </c>
      <c r="D827" t="str">
        <f t="shared" si="48"/>
        <v>MD</v>
      </c>
      <c r="E827" t="s">
        <v>5</v>
      </c>
    </row>
    <row r="828" spans="1:5" ht="17.25">
      <c r="A828" t="str">
        <f>"Richards"</f>
        <v>Richards</v>
      </c>
      <c r="B828" t="str">
        <f>"Christopher"</f>
        <v>Christopher</v>
      </c>
      <c r="C828" t="str">
        <f>"F"</f>
        <v>F</v>
      </c>
      <c r="D828" t="str">
        <f t="shared" si="48"/>
        <v>MD</v>
      </c>
      <c r="E828" t="s">
        <v>5</v>
      </c>
    </row>
    <row r="829" spans="1:5" ht="17.25">
      <c r="A829" t="str">
        <f>"Richards"</f>
        <v>Richards</v>
      </c>
      <c r="B829" t="str">
        <f>"David"</f>
        <v>David</v>
      </c>
      <c r="C829" t="str">
        <f>"A"</f>
        <v>A</v>
      </c>
      <c r="D829" t="str">
        <f t="shared" si="48"/>
        <v>MD</v>
      </c>
      <c r="E829" t="s">
        <v>5</v>
      </c>
    </row>
    <row r="830" spans="1:5" ht="17.25">
      <c r="A830" t="str">
        <f>"Richards"</f>
        <v>Richards</v>
      </c>
      <c r="B830" t="str">
        <f>"Steven"</f>
        <v>Steven</v>
      </c>
      <c r="C830" t="str">
        <f>"L"</f>
        <v>L</v>
      </c>
      <c r="D830" t="str">
        <f t="shared" si="48"/>
        <v>MD</v>
      </c>
      <c r="E830" t="s">
        <v>5</v>
      </c>
    </row>
    <row r="831" spans="1:5" ht="17.25">
      <c r="A831" t="str">
        <f>"Richardson"</f>
        <v>Richardson</v>
      </c>
      <c r="B831" t="str">
        <f>"Michael"</f>
        <v>Michael</v>
      </c>
      <c r="C831" t="str">
        <f>"J"</f>
        <v>J</v>
      </c>
      <c r="D831" t="str">
        <f t="shared" si="48"/>
        <v>MD</v>
      </c>
      <c r="E831" t="s">
        <v>5</v>
      </c>
    </row>
    <row r="832" spans="1:5" ht="17.25">
      <c r="A832" t="str">
        <f>"Ricks"</f>
        <v>Ricks</v>
      </c>
      <c r="B832" t="str">
        <f>"Sandy"</f>
        <v>Sandy</v>
      </c>
      <c r="D832" t="str">
        <f t="shared" si="48"/>
        <v>MD</v>
      </c>
      <c r="E832" t="s">
        <v>5</v>
      </c>
    </row>
    <row r="833" spans="1:5" ht="17.25">
      <c r="A833" t="str">
        <f>"Rihacek"</f>
        <v>Rihacek</v>
      </c>
      <c r="B833" t="str">
        <f>"Gregory"</f>
        <v>Gregory</v>
      </c>
      <c r="D833" t="str">
        <f t="shared" si="48"/>
        <v>MD</v>
      </c>
      <c r="E833" t="s">
        <v>5</v>
      </c>
    </row>
    <row r="834" spans="1:5" ht="17.25">
      <c r="A834" t="str">
        <f>"Risin"</f>
        <v>Risin</v>
      </c>
      <c r="B834" t="str">
        <f>"Michael"</f>
        <v>Michael</v>
      </c>
      <c r="C834" t="str">
        <f>"S"</f>
        <v>S</v>
      </c>
      <c r="D834" t="str">
        <f t="shared" si="48"/>
        <v>MD</v>
      </c>
      <c r="E834" t="s">
        <v>5</v>
      </c>
    </row>
    <row r="835" spans="1:5" ht="17.25">
      <c r="A835" t="str">
        <f>"Rizvi"</f>
        <v>Rizvi</v>
      </c>
      <c r="B835" t="str">
        <f>"Nazia"</f>
        <v>Nazia</v>
      </c>
      <c r="D835" t="str">
        <f t="shared" si="48"/>
        <v>MD</v>
      </c>
      <c r="E835" t="s">
        <v>5</v>
      </c>
    </row>
    <row r="836" spans="1:5" ht="17.25">
      <c r="A836" t="str">
        <f>"Rizvi"</f>
        <v>Rizvi</v>
      </c>
      <c r="B836" t="str">
        <f>"Tariq"</f>
        <v>Tariq</v>
      </c>
      <c r="D836" t="str">
        <f t="shared" si="48"/>
        <v>MD</v>
      </c>
      <c r="E836" t="s">
        <v>5</v>
      </c>
    </row>
    <row r="837" spans="1:5" ht="17.25">
      <c r="A837" t="str">
        <f>"Roberti"</f>
        <v>Roberti</v>
      </c>
      <c r="B837" t="str">
        <f>"M. Isabel"</f>
        <v>M. Isabel</v>
      </c>
      <c r="D837" t="str">
        <f t="shared" si="48"/>
        <v>MD</v>
      </c>
      <c r="E837" t="s">
        <v>5</v>
      </c>
    </row>
    <row r="838" spans="1:5" ht="17.25">
      <c r="A838" t="str">
        <f>"Roca-Piccini"</f>
        <v>Roca-Piccini</v>
      </c>
      <c r="B838" t="str">
        <f>"Elsie"</f>
        <v>Elsie</v>
      </c>
      <c r="C838" t="str">
        <f>"I"</f>
        <v>I</v>
      </c>
      <c r="D838" t="str">
        <f t="shared" si="48"/>
        <v>MD</v>
      </c>
      <c r="E838" t="s">
        <v>5</v>
      </c>
    </row>
    <row r="839" spans="1:5" ht="17.25">
      <c r="A839" t="str">
        <f>"Rodriguez"</f>
        <v>Rodriguez</v>
      </c>
      <c r="B839" t="str">
        <f>"Ramon"</f>
        <v>Ramon</v>
      </c>
      <c r="C839" t="str">
        <f>"E"</f>
        <v>E</v>
      </c>
      <c r="D839" t="str">
        <f t="shared" si="48"/>
        <v>MD</v>
      </c>
      <c r="E839" t="s">
        <v>5</v>
      </c>
    </row>
    <row r="840" spans="1:5" ht="17.25">
      <c r="A840" t="str">
        <f>"Rodriguez-Frank"</f>
        <v>Rodriguez-Frank</v>
      </c>
      <c r="B840" t="str">
        <f>"Laura"</f>
        <v>Laura</v>
      </c>
      <c r="C840" t="str">
        <f>"V"</f>
        <v>V</v>
      </c>
      <c r="D840" t="str">
        <f t="shared" si="48"/>
        <v>MD</v>
      </c>
      <c r="E840" t="s">
        <v>5</v>
      </c>
    </row>
    <row r="841" spans="1:5" ht="17.25">
      <c r="A841" t="str">
        <f>"Rojas"</f>
        <v>Rojas</v>
      </c>
      <c r="B841" t="str">
        <f>"Paulina"</f>
        <v>Paulina</v>
      </c>
      <c r="C841" t="str">
        <f>"E"</f>
        <v>E</v>
      </c>
      <c r="D841" t="str">
        <f t="shared" si="48"/>
        <v>MD</v>
      </c>
      <c r="E841" t="s">
        <v>0</v>
      </c>
    </row>
    <row r="842" spans="1:5" ht="17.25">
      <c r="A842" t="str">
        <f>"Rondel"</f>
        <v>Rondel</v>
      </c>
      <c r="B842" t="str">
        <f>"Mikhail"</f>
        <v>Mikhail</v>
      </c>
      <c r="D842" t="str">
        <f t="shared" si="48"/>
        <v>MD</v>
      </c>
      <c r="E842" t="s">
        <v>5</v>
      </c>
    </row>
    <row r="843" spans="1:5" ht="17.25">
      <c r="A843" t="str">
        <f>"Ronnen"</f>
        <v>Ronnen</v>
      </c>
      <c r="B843" t="str">
        <f>"Ellen"</f>
        <v>Ellen</v>
      </c>
      <c r="C843" t="str">
        <f>"A"</f>
        <v>A</v>
      </c>
      <c r="D843" t="str">
        <f t="shared" si="48"/>
        <v>MD</v>
      </c>
      <c r="E843" t="s">
        <v>5</v>
      </c>
    </row>
    <row r="844" spans="1:5" ht="17.25">
      <c r="A844" t="str">
        <f>"Rosen"</f>
        <v>Rosen</v>
      </c>
      <c r="B844" t="str">
        <f>"Scott"</f>
        <v>Scott</v>
      </c>
      <c r="C844" t="str">
        <f>"F"</f>
        <v>F</v>
      </c>
      <c r="D844" t="str">
        <f t="shared" si="48"/>
        <v>MD</v>
      </c>
      <c r="E844" t="s">
        <v>5</v>
      </c>
    </row>
    <row r="845" spans="1:5" ht="17.25">
      <c r="A845" t="str">
        <f>"Rosenthal"</f>
        <v>Rosenthal</v>
      </c>
      <c r="B845" t="str">
        <f>"Marnie"</f>
        <v>Marnie</v>
      </c>
      <c r="C845" t="str">
        <f>"E"</f>
        <v>E</v>
      </c>
      <c r="D845" t="str">
        <f>"DO"</f>
        <v>DO</v>
      </c>
      <c r="E845" t="s">
        <v>0</v>
      </c>
    </row>
    <row r="846" spans="1:5" ht="17.25">
      <c r="A846" t="str">
        <f>"Rothstein"</f>
        <v>Rothstein</v>
      </c>
      <c r="B846" t="str">
        <f>"Daniel"</f>
        <v>Daniel</v>
      </c>
      <c r="D846" t="str">
        <f aca="true" t="shared" si="49" ref="D846:D855">"MD"</f>
        <v>MD</v>
      </c>
      <c r="E846" s="2" t="s">
        <v>5</v>
      </c>
    </row>
    <row r="847" spans="1:5" ht="17.25">
      <c r="A847" t="str">
        <f>"Rousta"</f>
        <v>Rousta</v>
      </c>
      <c r="B847" t="str">
        <f>"Sepideh"</f>
        <v>Sepideh</v>
      </c>
      <c r="C847" t="str">
        <f>"T"</f>
        <v>T</v>
      </c>
      <c r="D847" t="str">
        <f t="shared" si="49"/>
        <v>MD</v>
      </c>
      <c r="E847" t="s">
        <v>5</v>
      </c>
    </row>
    <row r="848" spans="1:5" ht="17.25">
      <c r="A848" s="2" t="str">
        <f>"Roy"</f>
        <v>Roy</v>
      </c>
      <c r="B848" s="2" t="str">
        <f>"Roopa"</f>
        <v>Roopa</v>
      </c>
      <c r="C848" s="2"/>
      <c r="D848" s="2" t="str">
        <f t="shared" si="49"/>
        <v>MD</v>
      </c>
      <c r="E848" s="2" t="s">
        <v>0</v>
      </c>
    </row>
    <row r="849" spans="1:5" ht="17.25">
      <c r="A849" t="str">
        <f>"Roychowdhury"</f>
        <v>Roychowdhury</v>
      </c>
      <c r="B849" t="str">
        <f>"Sudipta"</f>
        <v>Sudipta</v>
      </c>
      <c r="D849" t="str">
        <f t="shared" si="49"/>
        <v>MD</v>
      </c>
      <c r="E849" t="s">
        <v>5</v>
      </c>
    </row>
    <row r="850" spans="1:5" ht="17.25">
      <c r="A850" t="str">
        <f>"Rubin"</f>
        <v>Rubin</v>
      </c>
      <c r="B850" t="str">
        <f>"Elliot"</f>
        <v>Elliot</v>
      </c>
      <c r="C850" t="str">
        <f>"H"</f>
        <v>H</v>
      </c>
      <c r="D850" t="str">
        <f t="shared" si="49"/>
        <v>MD</v>
      </c>
      <c r="E850" t="s">
        <v>5</v>
      </c>
    </row>
    <row r="851" spans="1:5" ht="17.25">
      <c r="A851" t="str">
        <f>"Ruda"</f>
        <v>Ruda</v>
      </c>
      <c r="B851" t="str">
        <f>"William"</f>
        <v>William</v>
      </c>
      <c r="C851" t="str">
        <f>"A"</f>
        <v>A</v>
      </c>
      <c r="D851" t="str">
        <f t="shared" si="49"/>
        <v>MD</v>
      </c>
      <c r="E851" s="2" t="s">
        <v>5</v>
      </c>
    </row>
    <row r="852" spans="1:5" ht="17.25">
      <c r="A852" t="str">
        <f>"Ruedy"</f>
        <v>Ruedy</v>
      </c>
      <c r="B852" t="str">
        <f>"Krista"</f>
        <v>Krista</v>
      </c>
      <c r="D852" t="str">
        <f t="shared" si="49"/>
        <v>MD</v>
      </c>
      <c r="E852" t="s">
        <v>5</v>
      </c>
    </row>
    <row r="853" spans="1:5" ht="17.25">
      <c r="A853" t="str">
        <f>"Russo"</f>
        <v>Russo</v>
      </c>
      <c r="B853" t="str">
        <f>"Eileen"</f>
        <v>Eileen</v>
      </c>
      <c r="C853" t="str">
        <f>"S"</f>
        <v>S</v>
      </c>
      <c r="D853" t="str">
        <f t="shared" si="49"/>
        <v>MD</v>
      </c>
      <c r="E853" t="s">
        <v>0</v>
      </c>
    </row>
    <row r="854" spans="1:5" ht="17.25">
      <c r="A854" t="str">
        <f>"Ryan"</f>
        <v>Ryan</v>
      </c>
      <c r="B854" t="str">
        <f>"Sharon"</f>
        <v>Sharon</v>
      </c>
      <c r="D854" t="str">
        <f t="shared" si="49"/>
        <v>MD</v>
      </c>
      <c r="E854" t="s">
        <v>5</v>
      </c>
    </row>
    <row r="855" spans="1:5" ht="17.25">
      <c r="A855" t="str">
        <f>"Sabin"</f>
        <v>Sabin</v>
      </c>
      <c r="B855" t="str">
        <f>"Steven"</f>
        <v>Steven</v>
      </c>
      <c r="C855" t="str">
        <f>"L"</f>
        <v>L</v>
      </c>
      <c r="D855" t="str">
        <f t="shared" si="49"/>
        <v>MD</v>
      </c>
      <c r="E855" t="s">
        <v>5</v>
      </c>
    </row>
    <row r="856" spans="1:5" ht="17.25">
      <c r="A856" s="2" t="str">
        <f>"Sabzwari"</f>
        <v>Sabzwari</v>
      </c>
      <c r="B856" s="2" t="str">
        <f>"Tabassum"</f>
        <v>Tabassum</v>
      </c>
      <c r="C856" s="2" t="str">
        <f>"A."</f>
        <v>A.</v>
      </c>
      <c r="D856" s="2" t="str">
        <f>"DO"</f>
        <v>DO</v>
      </c>
      <c r="E856" s="2" t="s">
        <v>0</v>
      </c>
    </row>
    <row r="857" spans="1:5" ht="17.25">
      <c r="A857" t="str">
        <f>"Sachdev"</f>
        <v>Sachdev</v>
      </c>
      <c r="B857" t="str">
        <f>"Rahul"</f>
        <v>Rahul</v>
      </c>
      <c r="D857" t="str">
        <f aca="true" t="shared" si="50" ref="D857:D870">"MD"</f>
        <v>MD</v>
      </c>
      <c r="E857" t="s">
        <v>5</v>
      </c>
    </row>
    <row r="858" spans="1:5" ht="17.25">
      <c r="A858" t="str">
        <f>"Sagebien"</f>
        <v>Sagebien</v>
      </c>
      <c r="B858" t="str">
        <f>"Carlos"</f>
        <v>Carlos</v>
      </c>
      <c r="C858" t="str">
        <f>"A"</f>
        <v>A</v>
      </c>
      <c r="D858" t="str">
        <f t="shared" si="50"/>
        <v>MD</v>
      </c>
      <c r="E858" t="s">
        <v>5</v>
      </c>
    </row>
    <row r="859" spans="1:5" ht="17.25">
      <c r="A859" t="str">
        <f>"Saif"</f>
        <v>Saif</v>
      </c>
      <c r="B859" t="str">
        <f>"Rashida"</f>
        <v>Rashida</v>
      </c>
      <c r="C859" t="str">
        <f>"T"</f>
        <v>T</v>
      </c>
      <c r="D859" t="str">
        <f t="shared" si="50"/>
        <v>MD</v>
      </c>
      <c r="E859" t="s">
        <v>5</v>
      </c>
    </row>
    <row r="860" spans="1:5" ht="17.25">
      <c r="A860" t="str">
        <f>"Salas"</f>
        <v>Salas</v>
      </c>
      <c r="B860" t="str">
        <f>"Max"</f>
        <v>Max</v>
      </c>
      <c r="D860" t="str">
        <f t="shared" si="50"/>
        <v>MD</v>
      </c>
      <c r="E860" t="s">
        <v>0</v>
      </c>
    </row>
    <row r="861" spans="1:5" ht="17.25">
      <c r="A861" t="str">
        <f>"Salmieri"</f>
        <v>Salmieri</v>
      </c>
      <c r="B861" t="str">
        <f>"Karen"</f>
        <v>Karen</v>
      </c>
      <c r="C861" t="str">
        <f>"H"</f>
        <v>H</v>
      </c>
      <c r="D861" t="str">
        <f t="shared" si="50"/>
        <v>MD</v>
      </c>
      <c r="E861" t="s">
        <v>5</v>
      </c>
    </row>
    <row r="862" spans="1:5" ht="17.25">
      <c r="A862" t="str">
        <f>"Salston"</f>
        <v>Salston</v>
      </c>
      <c r="B862" t="str">
        <f>"Robert"</f>
        <v>Robert</v>
      </c>
      <c r="C862" t="str">
        <f>"S"</f>
        <v>S</v>
      </c>
      <c r="D862" t="str">
        <f t="shared" si="50"/>
        <v>MD</v>
      </c>
      <c r="E862" t="s">
        <v>5</v>
      </c>
    </row>
    <row r="863" spans="1:5" ht="17.25">
      <c r="A863" t="str">
        <f>"Salwitz"</f>
        <v>Salwitz</v>
      </c>
      <c r="B863" t="str">
        <f>"James"</f>
        <v>James</v>
      </c>
      <c r="C863" t="str">
        <f>"C"</f>
        <v>C</v>
      </c>
      <c r="D863" t="str">
        <f t="shared" si="50"/>
        <v>MD</v>
      </c>
      <c r="E863" t="s">
        <v>5</v>
      </c>
    </row>
    <row r="864" spans="1:5" ht="17.25">
      <c r="A864" t="str">
        <f>"Samuel"</f>
        <v>Samuel</v>
      </c>
      <c r="B864" t="str">
        <f>"Salim"</f>
        <v>Salim</v>
      </c>
      <c r="D864" t="str">
        <f t="shared" si="50"/>
        <v>MD</v>
      </c>
      <c r="E864" t="s">
        <v>5</v>
      </c>
    </row>
    <row r="865" spans="1:5" ht="17.25">
      <c r="A865" t="str">
        <f>"Samuels"</f>
        <v>Samuels</v>
      </c>
      <c r="B865" t="str">
        <f>"Paul"</f>
        <v>Paul</v>
      </c>
      <c r="C865" t="str">
        <f>"L"</f>
        <v>L</v>
      </c>
      <c r="D865" t="str">
        <f t="shared" si="50"/>
        <v>MD</v>
      </c>
      <c r="E865" t="s">
        <v>5</v>
      </c>
    </row>
    <row r="866" spans="1:5" ht="17.25">
      <c r="A866" t="str">
        <f>"Sanchez"</f>
        <v>Sanchez</v>
      </c>
      <c r="B866" t="str">
        <f>"Guillermo"</f>
        <v>Guillermo</v>
      </c>
      <c r="C866" t="str">
        <f>"R"</f>
        <v>R</v>
      </c>
      <c r="D866" t="str">
        <f t="shared" si="50"/>
        <v>MD</v>
      </c>
      <c r="E866" t="s">
        <v>5</v>
      </c>
    </row>
    <row r="867" spans="1:5" ht="17.25">
      <c r="A867" t="str">
        <f>"Sanchez"</f>
        <v>Sanchez</v>
      </c>
      <c r="B867" t="str">
        <f>"Sergio"</f>
        <v>Sergio</v>
      </c>
      <c r="D867" t="str">
        <f t="shared" si="50"/>
        <v>MD</v>
      </c>
      <c r="E867" t="s">
        <v>5</v>
      </c>
    </row>
    <row r="868" spans="1:5" ht="17.25">
      <c r="A868" t="str">
        <f>"Sandhu"</f>
        <v>Sandhu</v>
      </c>
      <c r="B868" t="str">
        <f>"Bhavna"</f>
        <v>Bhavna</v>
      </c>
      <c r="D868" t="str">
        <f t="shared" si="50"/>
        <v>MD</v>
      </c>
      <c r="E868" t="s">
        <v>5</v>
      </c>
    </row>
    <row r="869" spans="1:5" ht="17.25">
      <c r="A869" t="str">
        <f>"Sandhu"</f>
        <v>Sandhu</v>
      </c>
      <c r="B869" t="str">
        <f>"Sarbjit"</f>
        <v>Sarbjit</v>
      </c>
      <c r="C869" t="str">
        <f>"S"</f>
        <v>S</v>
      </c>
      <c r="D869" t="str">
        <f t="shared" si="50"/>
        <v>MD</v>
      </c>
      <c r="E869" t="s">
        <v>5</v>
      </c>
    </row>
    <row r="870" spans="1:5" ht="17.25">
      <c r="A870" t="str">
        <f>"Santangelo"</f>
        <v>Santangelo</v>
      </c>
      <c r="B870" t="str">
        <f>"Alfred"</f>
        <v>Alfred</v>
      </c>
      <c r="C870" t="str">
        <f>"J"</f>
        <v>J</v>
      </c>
      <c r="D870" t="str">
        <f t="shared" si="50"/>
        <v>MD</v>
      </c>
      <c r="E870" t="s">
        <v>5</v>
      </c>
    </row>
    <row r="871" spans="1:5" ht="17.25">
      <c r="A871" s="2" t="str">
        <f>"Sarwar"</f>
        <v>Sarwar</v>
      </c>
      <c r="B871" s="2" t="str">
        <f>"Samina"</f>
        <v>Samina</v>
      </c>
      <c r="C871" s="2"/>
      <c r="D871" s="2" t="str">
        <f>"DO"</f>
        <v>DO</v>
      </c>
      <c r="E871" t="s">
        <v>5</v>
      </c>
    </row>
    <row r="872" spans="1:5" ht="17.25">
      <c r="A872" t="str">
        <f>"Saviano"</f>
        <v>Saviano</v>
      </c>
      <c r="B872" t="str">
        <f>"George"</f>
        <v>George</v>
      </c>
      <c r="C872" t="str">
        <f>"J"</f>
        <v>J</v>
      </c>
      <c r="D872" t="str">
        <f aca="true" t="shared" si="51" ref="D872:D879">"MD"</f>
        <v>MD</v>
      </c>
      <c r="E872" t="s">
        <v>5</v>
      </c>
    </row>
    <row r="873" spans="1:5" ht="17.25">
      <c r="A873" t="str">
        <f>"Savla"</f>
        <v>Savla</v>
      </c>
      <c r="B873" t="str">
        <f>"Jayshree"</f>
        <v>Jayshree</v>
      </c>
      <c r="C873" t="str">
        <f>"S"</f>
        <v>S</v>
      </c>
      <c r="D873" t="str">
        <f t="shared" si="51"/>
        <v>MD</v>
      </c>
      <c r="E873" t="s">
        <v>5</v>
      </c>
    </row>
    <row r="874" spans="1:5" ht="17.25">
      <c r="A874" t="str">
        <f>"Schaefer"</f>
        <v>Schaefer</v>
      </c>
      <c r="B874" t="str">
        <f>"Robert"</f>
        <v>Robert</v>
      </c>
      <c r="C874" t="str">
        <f>"M"</f>
        <v>M</v>
      </c>
      <c r="D874" t="str">
        <f t="shared" si="51"/>
        <v>MD</v>
      </c>
      <c r="E874" t="s">
        <v>5</v>
      </c>
    </row>
    <row r="875" spans="1:5" ht="17.25">
      <c r="A875" t="str">
        <f>"Schaer"</f>
        <v>Schaer</v>
      </c>
      <c r="B875" t="str">
        <f>"David"</f>
        <v>David</v>
      </c>
      <c r="C875" t="str">
        <f>"H"</f>
        <v>H</v>
      </c>
      <c r="D875" t="str">
        <f t="shared" si="51"/>
        <v>MD</v>
      </c>
      <c r="E875" t="s">
        <v>5</v>
      </c>
    </row>
    <row r="876" spans="1:5" ht="17.25">
      <c r="A876" t="str">
        <f>"Schaer"</f>
        <v>Schaer</v>
      </c>
      <c r="B876" t="str">
        <f>"Teresa"</f>
        <v>Teresa</v>
      </c>
      <c r="C876" t="str">
        <f>"M"</f>
        <v>M</v>
      </c>
      <c r="D876" t="str">
        <f t="shared" si="51"/>
        <v>MD</v>
      </c>
      <c r="E876" t="s">
        <v>5</v>
      </c>
    </row>
    <row r="877" spans="1:5" ht="17.25">
      <c r="A877" t="str">
        <f>"Schaible"</f>
        <v>Schaible</v>
      </c>
      <c r="B877" t="str">
        <f>"Derek"</f>
        <v>Derek</v>
      </c>
      <c r="C877" t="str">
        <f>"D"</f>
        <v>D</v>
      </c>
      <c r="D877" t="str">
        <f t="shared" si="51"/>
        <v>MD</v>
      </c>
      <c r="E877" t="s">
        <v>5</v>
      </c>
    </row>
    <row r="878" spans="1:5" ht="17.25">
      <c r="A878" t="str">
        <f>"Scharf"</f>
        <v>Scharf</v>
      </c>
      <c r="B878" t="str">
        <f>"Henry"</f>
        <v>Henry</v>
      </c>
      <c r="C878" t="str">
        <f>"J"</f>
        <v>J</v>
      </c>
      <c r="D878" t="str">
        <f t="shared" si="51"/>
        <v>MD</v>
      </c>
      <c r="E878" t="s">
        <v>5</v>
      </c>
    </row>
    <row r="879" spans="1:5" ht="17.25">
      <c r="A879" t="str">
        <f>"Scheiner"</f>
        <v>Scheiner</v>
      </c>
      <c r="B879" t="str">
        <f>"Marc"</f>
        <v>Marc</v>
      </c>
      <c r="C879" t="str">
        <f>"A"</f>
        <v>A</v>
      </c>
      <c r="D879" t="str">
        <f t="shared" si="51"/>
        <v>MD</v>
      </c>
      <c r="E879" t="s">
        <v>5</v>
      </c>
    </row>
    <row r="880" spans="1:5" ht="17.25">
      <c r="A880" t="str">
        <f>"Schiano"</f>
        <v>Schiano</v>
      </c>
      <c r="B880" t="str">
        <f>"Catherine"</f>
        <v>Catherine</v>
      </c>
      <c r="C880" t="str">
        <f>"J"</f>
        <v>J</v>
      </c>
      <c r="D880" t="str">
        <f>"DO"</f>
        <v>DO</v>
      </c>
      <c r="E880" t="s">
        <v>5</v>
      </c>
    </row>
    <row r="881" spans="1:5" ht="17.25">
      <c r="A881" t="str">
        <f>"Schleicher"</f>
        <v>Schleicher</v>
      </c>
      <c r="B881" t="str">
        <f>"Pooja"</f>
        <v>Pooja</v>
      </c>
      <c r="C881" t="str">
        <f>"K"</f>
        <v>K</v>
      </c>
      <c r="D881" t="str">
        <f>"MD"</f>
        <v>MD</v>
      </c>
      <c r="E881" s="2" t="s">
        <v>5</v>
      </c>
    </row>
    <row r="882" spans="1:5" ht="17.25">
      <c r="A882" t="str">
        <f>"Schmierer"</f>
        <v>Schmierer</v>
      </c>
      <c r="B882" t="str">
        <f>"Andrew"</f>
        <v>Andrew</v>
      </c>
      <c r="C882" t="str">
        <f>"L"</f>
        <v>L</v>
      </c>
      <c r="D882" t="str">
        <f>"DPM"</f>
        <v>DPM</v>
      </c>
      <c r="E882" t="s">
        <v>5</v>
      </c>
    </row>
    <row r="883" spans="1:5" ht="17.25">
      <c r="A883" t="str">
        <f>"Schneider"</f>
        <v>Schneider</v>
      </c>
      <c r="B883" t="str">
        <f>"Lisa"</f>
        <v>Lisa</v>
      </c>
      <c r="C883" t="str">
        <f>"F"</f>
        <v>F</v>
      </c>
      <c r="D883" t="str">
        <f>"MD"</f>
        <v>MD</v>
      </c>
      <c r="E883" t="s">
        <v>5</v>
      </c>
    </row>
    <row r="884" spans="1:5" ht="17.25">
      <c r="A884" t="str">
        <f>"Schneider"</f>
        <v>Schneider</v>
      </c>
      <c r="B884" t="str">
        <f>"Stephen"</f>
        <v>Stephen</v>
      </c>
      <c r="D884" t="str">
        <f>"MD"</f>
        <v>MD</v>
      </c>
      <c r="E884" t="s">
        <v>5</v>
      </c>
    </row>
    <row r="885" spans="1:5" ht="17.25">
      <c r="A885" s="2" t="str">
        <f>"Schoenfeld"</f>
        <v>Schoenfeld</v>
      </c>
      <c r="B885" s="2" t="str">
        <f>"Howard"</f>
        <v>Howard</v>
      </c>
      <c r="C885" s="2" t="str">
        <f>"A."</f>
        <v>A.</v>
      </c>
      <c r="D885" s="2" t="str">
        <f>"DO"</f>
        <v>DO</v>
      </c>
      <c r="E885" t="s">
        <v>5</v>
      </c>
    </row>
    <row r="886" spans="1:5" ht="17.25">
      <c r="A886" t="str">
        <f>"Schonfeld"</f>
        <v>Schonfeld</v>
      </c>
      <c r="B886" t="str">
        <f>"Steven"</f>
        <v>Steven</v>
      </c>
      <c r="C886" t="str">
        <f>"M"</f>
        <v>M</v>
      </c>
      <c r="D886" t="str">
        <f aca="true" t="shared" si="52" ref="D886:D899">"MD"</f>
        <v>MD</v>
      </c>
      <c r="E886" t="s">
        <v>5</v>
      </c>
    </row>
    <row r="887" spans="1:5" ht="17.25">
      <c r="A887" t="str">
        <f>"Schottenfeld"</f>
        <v>Schottenfeld</v>
      </c>
      <c r="B887" t="str">
        <f>"Mark"</f>
        <v>Mark</v>
      </c>
      <c r="C887" t="str">
        <f>"A"</f>
        <v>A</v>
      </c>
      <c r="D887" t="str">
        <f t="shared" si="52"/>
        <v>MD</v>
      </c>
      <c r="E887" t="s">
        <v>5</v>
      </c>
    </row>
    <row r="888" spans="1:5" ht="17.25">
      <c r="A888" t="str">
        <f>"Schram"</f>
        <v>Schram</v>
      </c>
      <c r="B888" t="str">
        <f>"Adriann"</f>
        <v>Adriann</v>
      </c>
      <c r="C888" t="str">
        <f>"S"</f>
        <v>S</v>
      </c>
      <c r="D888" t="str">
        <f t="shared" si="52"/>
        <v>MD</v>
      </c>
      <c r="E888" t="s">
        <v>5</v>
      </c>
    </row>
    <row r="889" spans="1:5" ht="17.25">
      <c r="A889" t="str">
        <f>"Schwartzer"</f>
        <v>Schwartzer</v>
      </c>
      <c r="B889" t="str">
        <f>"Thomas"</f>
        <v>Thomas</v>
      </c>
      <c r="D889" t="str">
        <f t="shared" si="52"/>
        <v>MD</v>
      </c>
      <c r="E889" t="s">
        <v>5</v>
      </c>
    </row>
    <row r="890" spans="1:5" ht="17.25">
      <c r="A890" t="str">
        <f>"Schwarz"</f>
        <v>Schwarz</v>
      </c>
      <c r="B890" t="str">
        <f>"Karl"</f>
        <v>Karl</v>
      </c>
      <c r="C890" t="str">
        <f>"O"</f>
        <v>O</v>
      </c>
      <c r="D890" t="str">
        <f t="shared" si="52"/>
        <v>MD</v>
      </c>
      <c r="E890" t="s">
        <v>5</v>
      </c>
    </row>
    <row r="891" spans="1:5" ht="17.25">
      <c r="A891" t="str">
        <f>"Sechser Perl"</f>
        <v>Sechser Perl</v>
      </c>
      <c r="B891" t="str">
        <f>"Anna"</f>
        <v>Anna</v>
      </c>
      <c r="D891" t="str">
        <f t="shared" si="52"/>
        <v>MD</v>
      </c>
      <c r="E891" t="s">
        <v>0</v>
      </c>
    </row>
    <row r="892" spans="1:5" ht="17.25">
      <c r="A892" t="str">
        <f>"Seenivasan"</f>
        <v>Seenivasan</v>
      </c>
      <c r="B892" t="str">
        <f>"Meena"</f>
        <v>Meena</v>
      </c>
      <c r="D892" t="str">
        <f t="shared" si="52"/>
        <v>MD</v>
      </c>
      <c r="E892" t="s">
        <v>5</v>
      </c>
    </row>
    <row r="893" spans="1:5" ht="17.25">
      <c r="A893" t="str">
        <f>"Seenivasan"</f>
        <v>Seenivasan</v>
      </c>
      <c r="B893" t="str">
        <f>"Thangamani"</f>
        <v>Thangamani</v>
      </c>
      <c r="D893" t="str">
        <f t="shared" si="52"/>
        <v>MD</v>
      </c>
      <c r="E893" t="s">
        <v>5</v>
      </c>
    </row>
    <row r="894" spans="1:5" ht="17.25">
      <c r="A894" t="str">
        <f>"Segal"</f>
        <v>Segal</v>
      </c>
      <c r="B894" t="str">
        <f>"Robert"</f>
        <v>Robert</v>
      </c>
      <c r="C894" t="str">
        <f>"E"</f>
        <v>E</v>
      </c>
      <c r="D894" t="str">
        <f t="shared" si="52"/>
        <v>MD</v>
      </c>
      <c r="E894" t="s">
        <v>5</v>
      </c>
    </row>
    <row r="895" spans="1:5" ht="17.25">
      <c r="A895" t="str">
        <f>"Segarra"</f>
        <v>Segarra</v>
      </c>
      <c r="B895" t="str">
        <f>"Michael"</f>
        <v>Michael</v>
      </c>
      <c r="C895" t="str">
        <f>"L"</f>
        <v>L</v>
      </c>
      <c r="D895" t="str">
        <f t="shared" si="52"/>
        <v>MD</v>
      </c>
      <c r="E895" t="s">
        <v>5</v>
      </c>
    </row>
    <row r="896" spans="1:5" ht="17.25">
      <c r="A896" t="str">
        <f>"Selby"</f>
        <v>Selby</v>
      </c>
      <c r="B896" t="str">
        <f>"Ronald"</f>
        <v>Ronald</v>
      </c>
      <c r="C896" t="str">
        <f>"M"</f>
        <v>M</v>
      </c>
      <c r="D896" t="str">
        <f t="shared" si="52"/>
        <v>MD</v>
      </c>
      <c r="E896" t="s">
        <v>5</v>
      </c>
    </row>
    <row r="897" spans="1:5" ht="17.25">
      <c r="A897" t="str">
        <f>"Senator"</f>
        <v>Senator</v>
      </c>
      <c r="B897" t="str">
        <f>"Laura"</f>
        <v>Laura</v>
      </c>
      <c r="C897" t="str">
        <f>"J"</f>
        <v>J</v>
      </c>
      <c r="D897" t="str">
        <f t="shared" si="52"/>
        <v>MD</v>
      </c>
      <c r="E897" t="s">
        <v>5</v>
      </c>
    </row>
    <row r="898" spans="1:5" ht="17.25">
      <c r="A898" t="str">
        <f>"Sengupta"</f>
        <v>Sengupta</v>
      </c>
      <c r="B898" t="str">
        <f>"Shyamashree"</f>
        <v>Shyamashree</v>
      </c>
      <c r="D898" t="str">
        <f t="shared" si="52"/>
        <v>MD</v>
      </c>
      <c r="E898" t="s">
        <v>0</v>
      </c>
    </row>
    <row r="899" spans="1:5" ht="17.25">
      <c r="A899" t="str">
        <f aca="true" t="shared" si="53" ref="A899:A911">"Shah"</f>
        <v>Shah</v>
      </c>
      <c r="B899" t="str">
        <f>"Amisha"</f>
        <v>Amisha</v>
      </c>
      <c r="C899" t="str">
        <f>"A"</f>
        <v>A</v>
      </c>
      <c r="D899" t="str">
        <f t="shared" si="52"/>
        <v>MD</v>
      </c>
      <c r="E899" t="s">
        <v>5</v>
      </c>
    </row>
    <row r="900" spans="1:5" ht="17.25">
      <c r="A900" t="str">
        <f t="shared" si="53"/>
        <v>Shah</v>
      </c>
      <c r="B900" t="str">
        <f>"Chirag"</f>
        <v>Chirag</v>
      </c>
      <c r="C900" t="str">
        <f>"H"</f>
        <v>H</v>
      </c>
      <c r="D900" t="str">
        <f>"DO"</f>
        <v>DO</v>
      </c>
      <c r="E900" t="s">
        <v>0</v>
      </c>
    </row>
    <row r="901" spans="1:5" ht="17.25">
      <c r="A901" t="str">
        <f t="shared" si="53"/>
        <v>Shah</v>
      </c>
      <c r="B901" t="str">
        <f>"Himani"</f>
        <v>Himani</v>
      </c>
      <c r="D901" t="str">
        <f>"MD"</f>
        <v>MD</v>
      </c>
      <c r="E901" t="s">
        <v>5</v>
      </c>
    </row>
    <row r="902" spans="1:5" ht="17.25">
      <c r="A902" t="str">
        <f t="shared" si="53"/>
        <v>Shah</v>
      </c>
      <c r="B902" t="str">
        <f>"Manish"</f>
        <v>Manish</v>
      </c>
      <c r="C902" t="str">
        <f>"A"</f>
        <v>A</v>
      </c>
      <c r="D902" t="str">
        <f>"MD"</f>
        <v>MD</v>
      </c>
      <c r="E902" t="s">
        <v>5</v>
      </c>
    </row>
    <row r="903" spans="1:5" ht="17.25">
      <c r="A903" t="str">
        <f t="shared" si="53"/>
        <v>Shah</v>
      </c>
      <c r="B903" t="str">
        <f>"Namrata"</f>
        <v>Namrata</v>
      </c>
      <c r="D903" t="str">
        <f>"MD"</f>
        <v>MD</v>
      </c>
      <c r="E903" t="s">
        <v>5</v>
      </c>
    </row>
    <row r="904" spans="1:5" ht="17.25">
      <c r="A904" t="str">
        <f t="shared" si="53"/>
        <v>Shah</v>
      </c>
      <c r="B904" t="str">
        <f>"Nihir"</f>
        <v>Nihir</v>
      </c>
      <c r="C904" t="str">
        <f>"B"</f>
        <v>B</v>
      </c>
      <c r="D904" t="str">
        <f>"MD"</f>
        <v>MD</v>
      </c>
      <c r="E904" t="s">
        <v>0</v>
      </c>
    </row>
    <row r="905" spans="1:5" ht="17.25">
      <c r="A905" t="str">
        <f t="shared" si="53"/>
        <v>Shah</v>
      </c>
      <c r="B905" t="str">
        <f>"Nirav"</f>
        <v>Nirav</v>
      </c>
      <c r="C905" t="str">
        <f>"K"</f>
        <v>K</v>
      </c>
      <c r="D905" t="str">
        <f>"MD"</f>
        <v>MD</v>
      </c>
      <c r="E905" t="s">
        <v>5</v>
      </c>
    </row>
    <row r="906" spans="1:5" ht="17.25">
      <c r="A906" t="str">
        <f t="shared" si="53"/>
        <v>Shah</v>
      </c>
      <c r="B906" t="str">
        <f>"Nrupa"</f>
        <v>Nrupa</v>
      </c>
      <c r="D906" t="str">
        <f>"DPM"</f>
        <v>DPM</v>
      </c>
      <c r="E906" t="s">
        <v>5</v>
      </c>
    </row>
    <row r="907" spans="1:5" ht="17.25">
      <c r="A907" t="str">
        <f t="shared" si="53"/>
        <v>Shah</v>
      </c>
      <c r="B907" t="str">
        <f>"Sonal"</f>
        <v>Sonal</v>
      </c>
      <c r="C907" t="str">
        <f>"A"</f>
        <v>A</v>
      </c>
      <c r="D907" t="str">
        <f>"DO"</f>
        <v>DO</v>
      </c>
      <c r="E907" t="s">
        <v>5</v>
      </c>
    </row>
    <row r="908" spans="1:5" ht="17.25">
      <c r="A908" s="2" t="str">
        <f t="shared" si="53"/>
        <v>Shah</v>
      </c>
      <c r="B908" s="2" t="str">
        <f>"Jatin"</f>
        <v>Jatin</v>
      </c>
      <c r="C908" s="2"/>
      <c r="D908" s="2" t="str">
        <f aca="true" t="shared" si="54" ref="D908:D940">"MD"</f>
        <v>MD</v>
      </c>
      <c r="E908" s="2" t="s">
        <v>0</v>
      </c>
    </row>
    <row r="909" spans="1:5" ht="17.25">
      <c r="A909" t="str">
        <f t="shared" si="53"/>
        <v>Shah</v>
      </c>
      <c r="B909" t="str">
        <f>"Ashish"</f>
        <v>Ashish</v>
      </c>
      <c r="C909" t="str">
        <f>"C"</f>
        <v>C</v>
      </c>
      <c r="D909" t="str">
        <f t="shared" si="54"/>
        <v>MD</v>
      </c>
      <c r="E909" s="2" t="s">
        <v>5</v>
      </c>
    </row>
    <row r="910" spans="1:5" ht="17.25">
      <c r="A910" t="str">
        <f t="shared" si="53"/>
        <v>Shah</v>
      </c>
      <c r="B910" t="str">
        <f>"Hinna"</f>
        <v>Hinna</v>
      </c>
      <c r="C910" t="str">
        <f>"E"</f>
        <v>E</v>
      </c>
      <c r="D910" t="str">
        <f t="shared" si="54"/>
        <v>MD</v>
      </c>
      <c r="E910" s="2" t="s">
        <v>5</v>
      </c>
    </row>
    <row r="911" spans="1:5" ht="17.25">
      <c r="A911" t="str">
        <f t="shared" si="53"/>
        <v>Shah</v>
      </c>
      <c r="B911" t="str">
        <f>"Jaimin"</f>
        <v>Jaimin</v>
      </c>
      <c r="C911" t="str">
        <f>"D"</f>
        <v>D</v>
      </c>
      <c r="D911" t="str">
        <f t="shared" si="54"/>
        <v>MD</v>
      </c>
      <c r="E911" s="2" t="s">
        <v>5</v>
      </c>
    </row>
    <row r="912" spans="1:5" ht="17.25">
      <c r="A912" t="str">
        <f>"Shaikh"</f>
        <v>Shaikh</v>
      </c>
      <c r="B912" t="str">
        <f>"Harris"</f>
        <v>Harris</v>
      </c>
      <c r="D912" t="str">
        <f t="shared" si="54"/>
        <v>MD</v>
      </c>
      <c r="E912" s="2" t="s">
        <v>5</v>
      </c>
    </row>
    <row r="913" spans="1:5" ht="17.25">
      <c r="A913" t="str">
        <f>"Shaiman"</f>
        <v>Shaiman</v>
      </c>
      <c r="B913" t="str">
        <f>"Alan"</f>
        <v>Alan</v>
      </c>
      <c r="D913" t="str">
        <f t="shared" si="54"/>
        <v>MD</v>
      </c>
      <c r="E913" t="s">
        <v>5</v>
      </c>
    </row>
    <row r="914" spans="1:5" ht="17.25">
      <c r="A914" t="str">
        <f>"Shamilov"</f>
        <v>Shamilov</v>
      </c>
      <c r="B914" t="str">
        <f>"Maasi"</f>
        <v>Maasi</v>
      </c>
      <c r="C914" t="str">
        <f>"D"</f>
        <v>D</v>
      </c>
      <c r="D914" t="str">
        <f t="shared" si="54"/>
        <v>MD</v>
      </c>
      <c r="E914" t="s">
        <v>5</v>
      </c>
    </row>
    <row r="915" spans="1:5" ht="17.25">
      <c r="A915" t="str">
        <f>"Shamim"</f>
        <v>Shamim</v>
      </c>
      <c r="B915" t="str">
        <f>"Syed"</f>
        <v>Syed</v>
      </c>
      <c r="C915" t="str">
        <f>"Q"</f>
        <v>Q</v>
      </c>
      <c r="D915" t="str">
        <f t="shared" si="54"/>
        <v>MD</v>
      </c>
      <c r="E915" t="s">
        <v>5</v>
      </c>
    </row>
    <row r="916" spans="1:5" ht="17.25">
      <c r="A916" t="str">
        <f>"Shamim"</f>
        <v>Shamim</v>
      </c>
      <c r="B916" t="str">
        <f>"Tasneem"</f>
        <v>Tasneem</v>
      </c>
      <c r="C916" t="str">
        <f>"F"</f>
        <v>F</v>
      </c>
      <c r="D916" t="str">
        <f t="shared" si="54"/>
        <v>MD</v>
      </c>
      <c r="E916" t="s">
        <v>5</v>
      </c>
    </row>
    <row r="917" spans="1:5" ht="17.25">
      <c r="A917" t="str">
        <f>"Shankar"</f>
        <v>Shankar</v>
      </c>
      <c r="B917" t="str">
        <f>"Sujatha"</f>
        <v>Sujatha</v>
      </c>
      <c r="D917" t="str">
        <f t="shared" si="54"/>
        <v>MD</v>
      </c>
      <c r="E917" t="s">
        <v>5</v>
      </c>
    </row>
    <row r="918" spans="1:5" ht="17.25">
      <c r="A918" t="str">
        <f>"Sharma"</f>
        <v>Sharma</v>
      </c>
      <c r="B918" t="str">
        <f>"Bhudev"</f>
        <v>Bhudev</v>
      </c>
      <c r="D918" t="str">
        <f t="shared" si="54"/>
        <v>MD</v>
      </c>
      <c r="E918" t="s">
        <v>5</v>
      </c>
    </row>
    <row r="919" spans="1:5" ht="17.25">
      <c r="A919" t="str">
        <f>"Sharma"</f>
        <v>Sharma</v>
      </c>
      <c r="B919" t="str">
        <f>"Priti"</f>
        <v>Priti</v>
      </c>
      <c r="D919" t="str">
        <f t="shared" si="54"/>
        <v>MD</v>
      </c>
      <c r="E919" t="s">
        <v>5</v>
      </c>
    </row>
    <row r="920" spans="1:5" ht="17.25">
      <c r="A920" t="str">
        <f>"Shastri"</f>
        <v>Shastri</v>
      </c>
      <c r="B920" t="str">
        <f>"Shefali"</f>
        <v>Shefali</v>
      </c>
      <c r="D920" t="str">
        <f t="shared" si="54"/>
        <v>MD</v>
      </c>
      <c r="E920" t="s">
        <v>5</v>
      </c>
    </row>
    <row r="921" spans="1:5" ht="17.25">
      <c r="A921" t="str">
        <f>"Sheen"</f>
        <v>Sheen</v>
      </c>
      <c r="B921" t="str">
        <f>"Jerry"</f>
        <v>Jerry</v>
      </c>
      <c r="D921" t="str">
        <f t="shared" si="54"/>
        <v>MD</v>
      </c>
      <c r="E921" t="s">
        <v>5</v>
      </c>
    </row>
    <row r="922" spans="1:5" ht="17.25">
      <c r="A922" t="str">
        <f>"Shell"</f>
        <v>Shell</v>
      </c>
      <c r="B922" t="str">
        <f>"Roger"</f>
        <v>Roger</v>
      </c>
      <c r="D922" t="str">
        <f t="shared" si="54"/>
        <v>MD</v>
      </c>
      <c r="E922" t="s">
        <v>5</v>
      </c>
    </row>
    <row r="923" spans="1:5" ht="17.25">
      <c r="A923" t="str">
        <f>"Shen-Schwarz"</f>
        <v>Shen-Schwarz</v>
      </c>
      <c r="B923" t="str">
        <f>"Susan"</f>
        <v>Susan</v>
      </c>
      <c r="C923" t="str">
        <f>"C"</f>
        <v>C</v>
      </c>
      <c r="D923" t="str">
        <f t="shared" si="54"/>
        <v>MD</v>
      </c>
      <c r="E923" t="s">
        <v>5</v>
      </c>
    </row>
    <row r="924" spans="1:5" ht="17.25">
      <c r="A924" t="str">
        <f>"Sherrow"</f>
        <v>Sherrow</v>
      </c>
      <c r="B924" t="str">
        <f>"Keith"</f>
        <v>Keith</v>
      </c>
      <c r="C924" t="str">
        <f>"I"</f>
        <v>I</v>
      </c>
      <c r="D924" t="str">
        <f t="shared" si="54"/>
        <v>MD</v>
      </c>
      <c r="E924" t="s">
        <v>5</v>
      </c>
    </row>
    <row r="925" spans="1:5" ht="17.25">
      <c r="A925" t="str">
        <f>"Sheth"</f>
        <v>Sheth</v>
      </c>
      <c r="B925" t="str">
        <f>"Manoj"</f>
        <v>Manoj</v>
      </c>
      <c r="D925" t="str">
        <f t="shared" si="54"/>
        <v>MD</v>
      </c>
      <c r="E925" t="s">
        <v>5</v>
      </c>
    </row>
    <row r="926" spans="1:5" ht="17.25">
      <c r="A926" t="str">
        <f>"Shih"</f>
        <v>Shih</v>
      </c>
      <c r="B926" t="str">
        <f>"Henry"</f>
        <v>Henry</v>
      </c>
      <c r="C926" t="str">
        <f>"T"</f>
        <v>T</v>
      </c>
      <c r="D926" t="str">
        <f t="shared" si="54"/>
        <v>MD</v>
      </c>
      <c r="E926" t="s">
        <v>5</v>
      </c>
    </row>
    <row r="927" spans="1:5" ht="17.25">
      <c r="A927" t="str">
        <f>"Shindler"</f>
        <v>Shindler</v>
      </c>
      <c r="B927" t="str">
        <f>"Daniel"</f>
        <v>Daniel</v>
      </c>
      <c r="D927" t="str">
        <f t="shared" si="54"/>
        <v>MD</v>
      </c>
      <c r="E927" t="s">
        <v>5</v>
      </c>
    </row>
    <row r="928" spans="1:5" ht="17.25">
      <c r="A928" t="str">
        <f>"Shoen"</f>
        <v>Shoen</v>
      </c>
      <c r="B928" t="str">
        <f>"Steven"</f>
        <v>Steven</v>
      </c>
      <c r="C928" t="str">
        <f>"L"</f>
        <v>L</v>
      </c>
      <c r="D928" t="str">
        <f t="shared" si="54"/>
        <v>MD</v>
      </c>
      <c r="E928" t="s">
        <v>5</v>
      </c>
    </row>
    <row r="929" spans="1:5" ht="17.25">
      <c r="A929" t="str">
        <f>"Shonowo"</f>
        <v>Shonowo</v>
      </c>
      <c r="B929" t="str">
        <f>"Owobamishola"</f>
        <v>Owobamishola</v>
      </c>
      <c r="C929" t="str">
        <f>"A"</f>
        <v>A</v>
      </c>
      <c r="D929" t="str">
        <f t="shared" si="54"/>
        <v>MD</v>
      </c>
      <c r="E929" t="s">
        <v>5</v>
      </c>
    </row>
    <row r="930" spans="1:5" ht="17.25">
      <c r="A930" t="str">
        <f>"Shukla"</f>
        <v>Shukla</v>
      </c>
      <c r="B930" t="str">
        <f>"Nimisha"</f>
        <v>Nimisha</v>
      </c>
      <c r="C930" t="str">
        <f>"J"</f>
        <v>J</v>
      </c>
      <c r="D930" t="str">
        <f t="shared" si="54"/>
        <v>MD</v>
      </c>
      <c r="E930" t="s">
        <v>5</v>
      </c>
    </row>
    <row r="931" spans="1:5" ht="17.25">
      <c r="A931" t="str">
        <f>"Shulman"</f>
        <v>Shulman</v>
      </c>
      <c r="B931" t="str">
        <f>"Leon"</f>
        <v>Leon</v>
      </c>
      <c r="C931" t="str">
        <f>"H"</f>
        <v>H</v>
      </c>
      <c r="D931" t="str">
        <f t="shared" si="54"/>
        <v>MD</v>
      </c>
      <c r="E931" t="s">
        <v>5</v>
      </c>
    </row>
    <row r="932" spans="1:5" ht="17.25">
      <c r="A932" t="str">
        <f>"Shulman"</f>
        <v>Shulman</v>
      </c>
      <c r="B932" t="str">
        <f>"Lois"</f>
        <v>Lois</v>
      </c>
      <c r="C932" t="str">
        <f>"E"</f>
        <v>E</v>
      </c>
      <c r="D932" t="str">
        <f t="shared" si="54"/>
        <v>MD</v>
      </c>
      <c r="E932" t="s">
        <v>5</v>
      </c>
    </row>
    <row r="933" spans="1:5" ht="17.25">
      <c r="A933" t="str">
        <f>"Shulman"</f>
        <v>Shulman</v>
      </c>
      <c r="B933" t="str">
        <f>"Sabra"</f>
        <v>Sabra</v>
      </c>
      <c r="C933" t="str">
        <f>"W"</f>
        <v>W</v>
      </c>
      <c r="D933" t="str">
        <f t="shared" si="54"/>
        <v>MD</v>
      </c>
      <c r="E933" t="s">
        <v>5</v>
      </c>
    </row>
    <row r="934" spans="1:5" ht="17.25">
      <c r="A934" s="2" t="str">
        <f>"Siddiqui"</f>
        <v>Siddiqui</v>
      </c>
      <c r="B934" s="2" t="str">
        <f>"Maaz"</f>
        <v>Maaz</v>
      </c>
      <c r="C934" s="2"/>
      <c r="D934" s="2" t="str">
        <f t="shared" si="54"/>
        <v>MD</v>
      </c>
      <c r="E934" t="s">
        <v>5</v>
      </c>
    </row>
    <row r="935" spans="1:5" ht="17.25">
      <c r="A935" t="str">
        <f>"Siegel"</f>
        <v>Siegel</v>
      </c>
      <c r="B935" t="str">
        <f>"Scott"</f>
        <v>Scott</v>
      </c>
      <c r="C935" t="str">
        <f>"S"</f>
        <v>S</v>
      </c>
      <c r="D935" t="str">
        <f t="shared" si="54"/>
        <v>MD</v>
      </c>
      <c r="E935" t="s">
        <v>5</v>
      </c>
    </row>
    <row r="936" spans="1:5" ht="17.25">
      <c r="A936" t="str">
        <f>"Sieler"</f>
        <v>Sieler</v>
      </c>
      <c r="B936" t="str">
        <f>"Shawn"</f>
        <v>Shawn</v>
      </c>
      <c r="C936" t="str">
        <f>"D"</f>
        <v>D</v>
      </c>
      <c r="D936" t="str">
        <f t="shared" si="54"/>
        <v>MD</v>
      </c>
      <c r="E936" t="s">
        <v>5</v>
      </c>
    </row>
    <row r="937" spans="1:5" ht="17.25">
      <c r="A937" t="str">
        <f>"Simkhayev"</f>
        <v>Simkhayev</v>
      </c>
      <c r="B937" t="str">
        <f>"Lev"</f>
        <v>Lev</v>
      </c>
      <c r="D937" t="str">
        <f t="shared" si="54"/>
        <v>MD</v>
      </c>
      <c r="E937" t="s">
        <v>5</v>
      </c>
    </row>
    <row r="938" spans="1:5" ht="17.25">
      <c r="A938" t="str">
        <f>"Simoes deCarvalho"</f>
        <v>Simoes deCarvalho</v>
      </c>
      <c r="B938" t="str">
        <f>"Victor"</f>
        <v>Victor</v>
      </c>
      <c r="D938" t="str">
        <f t="shared" si="54"/>
        <v>MD</v>
      </c>
      <c r="E938" t="s">
        <v>5</v>
      </c>
    </row>
    <row r="939" spans="1:5" ht="17.25">
      <c r="A939" t="str">
        <f>"Simon"</f>
        <v>Simon</v>
      </c>
      <c r="B939" t="str">
        <f>"Elisabeth"</f>
        <v>Elisabeth</v>
      </c>
      <c r="D939" t="str">
        <f t="shared" si="54"/>
        <v>MD</v>
      </c>
      <c r="E939" t="s">
        <v>5</v>
      </c>
    </row>
    <row r="940" spans="1:5" ht="17.25">
      <c r="A940" t="str">
        <f>"Simon"</f>
        <v>Simon</v>
      </c>
      <c r="B940" t="str">
        <f>"Mitchell"</f>
        <v>Mitchell</v>
      </c>
      <c r="D940" t="str">
        <f t="shared" si="54"/>
        <v>MD</v>
      </c>
      <c r="E940" t="s">
        <v>5</v>
      </c>
    </row>
    <row r="941" spans="1:5" ht="17.25">
      <c r="A941" t="str">
        <f>"Simon"</f>
        <v>Simon</v>
      </c>
      <c r="B941" t="str">
        <f>"Riya"</f>
        <v>Riya</v>
      </c>
      <c r="C941" t="str">
        <f>"J"</f>
        <v>J</v>
      </c>
      <c r="D941" t="str">
        <f>"DO"</f>
        <v>DO</v>
      </c>
      <c r="E941" t="s">
        <v>5</v>
      </c>
    </row>
    <row r="942" spans="1:5" ht="17.25">
      <c r="A942" t="str">
        <f>"Simos"</f>
        <v>Simos</v>
      </c>
      <c r="B942" t="str">
        <f>"Constantine"</f>
        <v>Constantine</v>
      </c>
      <c r="D942" t="str">
        <f>"DMD"</f>
        <v>DMD</v>
      </c>
      <c r="E942" t="s">
        <v>5</v>
      </c>
    </row>
    <row r="943" spans="1:5" ht="17.25">
      <c r="A943" t="str">
        <f>"Sinclair"</f>
        <v>Sinclair</v>
      </c>
      <c r="B943" t="str">
        <f>"Melissa"</f>
        <v>Melissa</v>
      </c>
      <c r="C943" t="str">
        <f>"R"</f>
        <v>R</v>
      </c>
      <c r="D943" t="str">
        <f>"DO"</f>
        <v>DO</v>
      </c>
      <c r="E943" s="2" t="s">
        <v>5</v>
      </c>
    </row>
    <row r="944" spans="1:5" ht="17.25">
      <c r="A944" t="str">
        <f>"Singal"</f>
        <v>Singal</v>
      </c>
      <c r="B944" t="str">
        <f>"Dinesh"</f>
        <v>Dinesh</v>
      </c>
      <c r="C944" t="str">
        <f>"K"</f>
        <v>K</v>
      </c>
      <c r="D944" t="str">
        <f aca="true" t="shared" si="55" ref="D944:D952">"MD"</f>
        <v>MD</v>
      </c>
      <c r="E944" t="s">
        <v>0</v>
      </c>
    </row>
    <row r="945" spans="1:5" ht="17.25">
      <c r="A945" t="str">
        <f>"Singh"</f>
        <v>Singh</v>
      </c>
      <c r="B945" t="str">
        <f>"Amita"</f>
        <v>Amita</v>
      </c>
      <c r="D945" t="str">
        <f t="shared" si="55"/>
        <v>MD</v>
      </c>
      <c r="E945" t="s">
        <v>5</v>
      </c>
    </row>
    <row r="946" spans="1:5" ht="17.25">
      <c r="A946" t="str">
        <f>"Singh"</f>
        <v>Singh</v>
      </c>
      <c r="B946" t="str">
        <f>"Anup"</f>
        <v>Anup</v>
      </c>
      <c r="D946" t="str">
        <f t="shared" si="55"/>
        <v>MD</v>
      </c>
      <c r="E946" t="s">
        <v>0</v>
      </c>
    </row>
    <row r="947" spans="1:5" ht="17.25">
      <c r="A947" t="str">
        <f>"Singh"</f>
        <v>Singh</v>
      </c>
      <c r="B947" t="str">
        <f>"Archana"</f>
        <v>Archana</v>
      </c>
      <c r="D947" t="str">
        <f t="shared" si="55"/>
        <v>MD</v>
      </c>
      <c r="E947" t="s">
        <v>0</v>
      </c>
    </row>
    <row r="948" spans="1:5" ht="17.25">
      <c r="A948" t="str">
        <f>"Singh"</f>
        <v>Singh</v>
      </c>
      <c r="B948" t="str">
        <f>"Mukesh"</f>
        <v>Mukesh</v>
      </c>
      <c r="D948" t="str">
        <f t="shared" si="55"/>
        <v>MD</v>
      </c>
      <c r="E948" t="s">
        <v>5</v>
      </c>
    </row>
    <row r="949" spans="1:5" ht="17.25">
      <c r="A949" s="2" t="str">
        <f>"Singh"</f>
        <v>Singh</v>
      </c>
      <c r="B949" s="2" t="str">
        <f>"Anita"</f>
        <v>Anita</v>
      </c>
      <c r="C949" s="2" t="str">
        <f>"J."</f>
        <v>J.</v>
      </c>
      <c r="D949" s="2" t="str">
        <f t="shared" si="55"/>
        <v>MD</v>
      </c>
      <c r="E949" t="s">
        <v>5</v>
      </c>
    </row>
    <row r="950" spans="1:5" ht="17.25">
      <c r="A950" t="str">
        <f>"Sinha"</f>
        <v>Sinha</v>
      </c>
      <c r="B950" t="str">
        <f>"Binod"</f>
        <v>Binod</v>
      </c>
      <c r="D950" t="str">
        <f t="shared" si="55"/>
        <v>MD</v>
      </c>
      <c r="E950" t="s">
        <v>5</v>
      </c>
    </row>
    <row r="951" spans="1:5" ht="17.25">
      <c r="A951" t="str">
        <f>"Sinofsky"</f>
        <v>Sinofsky</v>
      </c>
      <c r="B951" t="str">
        <f>"Francine"</f>
        <v>Francine</v>
      </c>
      <c r="C951" t="str">
        <f>"E"</f>
        <v>E</v>
      </c>
      <c r="D951" t="str">
        <f t="shared" si="55"/>
        <v>MD</v>
      </c>
      <c r="E951" s="2" t="s">
        <v>5</v>
      </c>
    </row>
    <row r="952" spans="1:5" ht="17.25">
      <c r="A952" t="str">
        <f>"Sio"</f>
        <v>Sio</v>
      </c>
      <c r="B952" t="str">
        <f>"Reymond"</f>
        <v>Reymond</v>
      </c>
      <c r="D952" t="str">
        <f t="shared" si="55"/>
        <v>MD</v>
      </c>
      <c r="E952" t="s">
        <v>5</v>
      </c>
    </row>
    <row r="953" spans="1:5" ht="17.25">
      <c r="A953" t="str">
        <f>"Siu"</f>
        <v>Siu</v>
      </c>
      <c r="B953" t="str">
        <f>"Dwayne"</f>
        <v>Dwayne</v>
      </c>
      <c r="C953" t="str">
        <f>"W"</f>
        <v>W</v>
      </c>
      <c r="D953" t="str">
        <f>"DO"</f>
        <v>DO</v>
      </c>
      <c r="E953" t="s">
        <v>5</v>
      </c>
    </row>
    <row r="954" spans="1:5" ht="17.25">
      <c r="A954" t="str">
        <f>"Smith"</f>
        <v>Smith</v>
      </c>
      <c r="B954" t="str">
        <f>"Arien"</f>
        <v>Arien</v>
      </c>
      <c r="C954" t="str">
        <f>"J"</f>
        <v>J</v>
      </c>
      <c r="D954" t="str">
        <f aca="true" t="shared" si="56" ref="D954:D963">"MD"</f>
        <v>MD</v>
      </c>
      <c r="E954" t="s">
        <v>5</v>
      </c>
    </row>
    <row r="955" spans="1:5" ht="17.25">
      <c r="A955" t="str">
        <f>"Smith"</f>
        <v>Smith</v>
      </c>
      <c r="B955" t="str">
        <f>"Daniel"</f>
        <v>Daniel</v>
      </c>
      <c r="C955" t="str">
        <f>"B"</f>
        <v>B</v>
      </c>
      <c r="D955" t="str">
        <f t="shared" si="56"/>
        <v>MD</v>
      </c>
      <c r="E955" t="s">
        <v>5</v>
      </c>
    </row>
    <row r="956" spans="1:5" ht="17.25">
      <c r="A956" t="str">
        <f>"Smith"</f>
        <v>Smith</v>
      </c>
      <c r="B956" t="str">
        <f>"Elton"</f>
        <v>Elton</v>
      </c>
      <c r="C956" t="str">
        <f>"J"</f>
        <v>J</v>
      </c>
      <c r="D956" t="str">
        <f t="shared" si="56"/>
        <v>MD</v>
      </c>
      <c r="E956" t="s">
        <v>5</v>
      </c>
    </row>
    <row r="957" spans="1:5" ht="17.25">
      <c r="A957" s="2" t="str">
        <f>"Smith"</f>
        <v>Smith</v>
      </c>
      <c r="B957" s="2" t="str">
        <f>"Gregory"</f>
        <v>Gregory</v>
      </c>
      <c r="C957" s="2" t="str">
        <f>"S."</f>
        <v>S.</v>
      </c>
      <c r="D957" s="2" t="str">
        <f t="shared" si="56"/>
        <v>MD</v>
      </c>
      <c r="E957" t="s">
        <v>5</v>
      </c>
    </row>
    <row r="958" spans="1:5" ht="17.25">
      <c r="A958" t="str">
        <f>"Snepar"</f>
        <v>Snepar</v>
      </c>
      <c r="B958" t="str">
        <f>"Richard"</f>
        <v>Richard</v>
      </c>
      <c r="D958" t="str">
        <f t="shared" si="56"/>
        <v>MD</v>
      </c>
      <c r="E958" t="s">
        <v>5</v>
      </c>
    </row>
    <row r="959" spans="1:5" ht="17.25">
      <c r="A959" t="str">
        <f>"Snyder"</f>
        <v>Snyder</v>
      </c>
      <c r="B959" t="str">
        <f>"Craig"</f>
        <v>Craig</v>
      </c>
      <c r="C959" t="str">
        <f>"A"</f>
        <v>A</v>
      </c>
      <c r="D959" t="str">
        <f t="shared" si="56"/>
        <v>MD</v>
      </c>
      <c r="E959" t="s">
        <v>5</v>
      </c>
    </row>
    <row r="960" spans="1:5" ht="17.25">
      <c r="A960" t="str">
        <f>"Sokol"</f>
        <v>Sokol</v>
      </c>
      <c r="B960" t="str">
        <f>"Levi"</f>
        <v>Levi</v>
      </c>
      <c r="C960" t="str">
        <f>"O"</f>
        <v>O</v>
      </c>
      <c r="D960" t="str">
        <f t="shared" si="56"/>
        <v>MD</v>
      </c>
      <c r="E960" t="s">
        <v>5</v>
      </c>
    </row>
    <row r="961" spans="1:5" ht="17.25">
      <c r="A961" t="str">
        <f>"Solages"</f>
        <v>Solages</v>
      </c>
      <c r="B961" t="str">
        <f>"Joseph"</f>
        <v>Joseph</v>
      </c>
      <c r="D961" t="str">
        <f t="shared" si="56"/>
        <v>MD</v>
      </c>
      <c r="E961" t="s">
        <v>5</v>
      </c>
    </row>
    <row r="962" spans="1:5" ht="17.25">
      <c r="A962" s="2" t="str">
        <f>"Soliman"</f>
        <v>Soliman</v>
      </c>
      <c r="B962" s="2" t="str">
        <f>"Youstina"</f>
        <v>Youstina</v>
      </c>
      <c r="C962" s="2"/>
      <c r="D962" s="2" t="str">
        <f t="shared" si="56"/>
        <v>MD</v>
      </c>
      <c r="E962" t="s">
        <v>5</v>
      </c>
    </row>
    <row r="963" spans="1:5" ht="17.25">
      <c r="A963" t="str">
        <f>"Sonavane"</f>
        <v>Sonavane</v>
      </c>
      <c r="B963" t="str">
        <f>"Vidya"</f>
        <v>Vidya</v>
      </c>
      <c r="D963" t="str">
        <f t="shared" si="56"/>
        <v>MD</v>
      </c>
      <c r="E963" t="s">
        <v>5</v>
      </c>
    </row>
    <row r="964" spans="1:5" ht="17.25">
      <c r="A964" t="str">
        <f>"Song"</f>
        <v>Song</v>
      </c>
      <c r="B964" t="str">
        <f>"Sang"</f>
        <v>Sang</v>
      </c>
      <c r="D964" t="str">
        <f>"DO"</f>
        <v>DO</v>
      </c>
      <c r="E964" t="s">
        <v>5</v>
      </c>
    </row>
    <row r="965" spans="1:5" ht="17.25">
      <c r="A965" t="str">
        <f>"Song"</f>
        <v>Song</v>
      </c>
      <c r="B965" t="str">
        <f>"Young"</f>
        <v>Young</v>
      </c>
      <c r="D965" t="str">
        <f>"MD"</f>
        <v>MD</v>
      </c>
      <c r="E965" t="s">
        <v>5</v>
      </c>
    </row>
    <row r="966" spans="1:5" ht="17.25">
      <c r="A966" t="str">
        <f>"Soni"</f>
        <v>Soni</v>
      </c>
      <c r="B966" t="str">
        <f>"Meetu"</f>
        <v>Meetu</v>
      </c>
      <c r="D966" t="str">
        <f>"DMD"</f>
        <v>DMD</v>
      </c>
      <c r="E966" t="s">
        <v>5</v>
      </c>
    </row>
    <row r="967" spans="1:5" ht="17.25">
      <c r="A967" t="str">
        <f>"Sonnenberg"</f>
        <v>Sonnenberg</v>
      </c>
      <c r="B967" t="str">
        <f>"Edith"</f>
        <v>Edith</v>
      </c>
      <c r="D967" t="str">
        <f aca="true" t="shared" si="57" ref="D967:D976">"MD"</f>
        <v>MD</v>
      </c>
      <c r="E967" t="s">
        <v>5</v>
      </c>
    </row>
    <row r="968" spans="1:5" ht="17.25">
      <c r="A968" t="str">
        <f>"Sophocles"</f>
        <v>Sophocles</v>
      </c>
      <c r="B968" t="str">
        <f>"Maria"</f>
        <v>Maria</v>
      </c>
      <c r="C968" t="str">
        <f>"E"</f>
        <v>E</v>
      </c>
      <c r="D968" t="str">
        <f t="shared" si="57"/>
        <v>MD</v>
      </c>
      <c r="E968" s="2" t="s">
        <v>5</v>
      </c>
    </row>
    <row r="969" spans="1:5" ht="17.25">
      <c r="A969" t="str">
        <f>"Sorkin"</f>
        <v>Sorkin</v>
      </c>
      <c r="B969" t="str">
        <f>"Norman"</f>
        <v>Norman</v>
      </c>
      <c r="C969" t="str">
        <f>"S"</f>
        <v>S</v>
      </c>
      <c r="D969" t="str">
        <f t="shared" si="57"/>
        <v>MD</v>
      </c>
      <c r="E969" t="s">
        <v>5</v>
      </c>
    </row>
    <row r="970" spans="1:5" ht="17.25">
      <c r="A970" t="str">
        <f>"Speesler"</f>
        <v>Speesler</v>
      </c>
      <c r="B970" t="str">
        <f>"Matthew"</f>
        <v>Matthew</v>
      </c>
      <c r="C970" t="str">
        <f>"J"</f>
        <v>J</v>
      </c>
      <c r="D970" t="str">
        <f t="shared" si="57"/>
        <v>MD</v>
      </c>
      <c r="E970" t="s">
        <v>5</v>
      </c>
    </row>
    <row r="971" spans="1:5" ht="17.25">
      <c r="A971" t="str">
        <f>"Sperrazza"</f>
        <v>Sperrazza</v>
      </c>
      <c r="B971" t="str">
        <f>"James"</f>
        <v>James</v>
      </c>
      <c r="C971" t="str">
        <f>"C"</f>
        <v>C</v>
      </c>
      <c r="D971" t="str">
        <f t="shared" si="57"/>
        <v>MD</v>
      </c>
      <c r="E971" t="s">
        <v>5</v>
      </c>
    </row>
    <row r="972" spans="1:5" ht="17.25">
      <c r="A972" t="str">
        <f>"Spierer"</f>
        <v>Spierer</v>
      </c>
      <c r="B972" t="str">
        <f>"Robert"</f>
        <v>Robert</v>
      </c>
      <c r="D972" t="str">
        <f t="shared" si="57"/>
        <v>MD</v>
      </c>
      <c r="E972" t="s">
        <v>5</v>
      </c>
    </row>
    <row r="973" spans="1:5" ht="17.25">
      <c r="A973" t="str">
        <f>"Spiler"</f>
        <v>Spiler</v>
      </c>
      <c r="B973" t="str">
        <f>"Ira"</f>
        <v>Ira</v>
      </c>
      <c r="C973" t="str">
        <f>"J"</f>
        <v>J</v>
      </c>
      <c r="D973" t="str">
        <f t="shared" si="57"/>
        <v>MD</v>
      </c>
      <c r="E973" t="s">
        <v>5</v>
      </c>
    </row>
    <row r="974" spans="1:5" ht="17.25">
      <c r="A974" t="str">
        <f>"Srichai"</f>
        <v>Srichai</v>
      </c>
      <c r="B974" t="str">
        <f>"Manakan"</f>
        <v>Manakan</v>
      </c>
      <c r="C974" t="str">
        <f>"B"</f>
        <v>B</v>
      </c>
      <c r="D974" t="str">
        <f t="shared" si="57"/>
        <v>MD</v>
      </c>
      <c r="E974" t="s">
        <v>5</v>
      </c>
    </row>
    <row r="975" spans="1:5" ht="17.25">
      <c r="A975" t="str">
        <f>"Srivastav"</f>
        <v>Srivastav</v>
      </c>
      <c r="B975" t="str">
        <f>"Sushmita"</f>
        <v>Sushmita</v>
      </c>
      <c r="D975" t="str">
        <f t="shared" si="57"/>
        <v>MD</v>
      </c>
      <c r="E975" t="s">
        <v>0</v>
      </c>
    </row>
    <row r="976" spans="1:5" ht="17.25">
      <c r="A976" t="str">
        <f>"Srivastava"</f>
        <v>Srivastava</v>
      </c>
      <c r="B976" t="str">
        <f>"Nilam"</f>
        <v>Nilam</v>
      </c>
      <c r="D976" t="str">
        <f t="shared" si="57"/>
        <v>MD</v>
      </c>
      <c r="E976" t="s">
        <v>0</v>
      </c>
    </row>
    <row r="977" spans="1:5" ht="17.25">
      <c r="A977" t="str">
        <f>"Stanford"</f>
        <v>Stanford</v>
      </c>
      <c r="B977" t="str">
        <f>"Brian"</f>
        <v>Brian</v>
      </c>
      <c r="D977" t="str">
        <f>"DO"</f>
        <v>DO</v>
      </c>
      <c r="E977" t="s">
        <v>5</v>
      </c>
    </row>
    <row r="978" spans="1:5" ht="17.25">
      <c r="A978" t="str">
        <f>"Stanford"</f>
        <v>Stanford</v>
      </c>
      <c r="B978" t="str">
        <f>"Ala"</f>
        <v>Ala</v>
      </c>
      <c r="D978" t="str">
        <f>"MD"</f>
        <v>MD</v>
      </c>
      <c r="E978" t="s">
        <v>0</v>
      </c>
    </row>
    <row r="979" spans="1:5" ht="17.25">
      <c r="A979" t="str">
        <f>"Steinbach"</f>
        <v>Steinbach</v>
      </c>
      <c r="B979" t="str">
        <f>"Gary"</f>
        <v>Gary</v>
      </c>
      <c r="C979" t="str">
        <f>"B"</f>
        <v>B</v>
      </c>
      <c r="D979" t="str">
        <f>"MD"</f>
        <v>MD</v>
      </c>
      <c r="E979" t="s">
        <v>5</v>
      </c>
    </row>
    <row r="980" spans="1:5" ht="17.25">
      <c r="A980" t="str">
        <f>"Sterman"</f>
        <v>Sterman</v>
      </c>
      <c r="B980" t="str">
        <f>"Paul"</f>
        <v>Paul</v>
      </c>
      <c r="C980" t="str">
        <f>"L"</f>
        <v>L</v>
      </c>
      <c r="D980" t="str">
        <f>"MD"</f>
        <v>MD</v>
      </c>
      <c r="E980" t="s">
        <v>0</v>
      </c>
    </row>
    <row r="981" spans="1:5" ht="17.25">
      <c r="A981" t="str">
        <f>"Stern"</f>
        <v>Stern</v>
      </c>
      <c r="B981" t="str">
        <f>"Michael"</f>
        <v>Michael</v>
      </c>
      <c r="C981" t="str">
        <f>"E"</f>
        <v>E</v>
      </c>
      <c r="D981" t="str">
        <f>"DMD"</f>
        <v>DMD</v>
      </c>
      <c r="E981" t="s">
        <v>5</v>
      </c>
    </row>
    <row r="982" spans="1:5" ht="17.25">
      <c r="A982" t="str">
        <f>"Stern"</f>
        <v>Stern</v>
      </c>
      <c r="B982" t="str">
        <f>"Richard"</f>
        <v>Richard</v>
      </c>
      <c r="C982" t="str">
        <f>"K"</f>
        <v>K</v>
      </c>
      <c r="D982" t="str">
        <f>"DDS"</f>
        <v>DDS</v>
      </c>
      <c r="E982" t="s">
        <v>5</v>
      </c>
    </row>
    <row r="983" spans="1:5" ht="17.25">
      <c r="A983" t="str">
        <f>"Stewart"</f>
        <v>Stewart</v>
      </c>
      <c r="B983" t="str">
        <f>"Richard"</f>
        <v>Richard</v>
      </c>
      <c r="C983" t="str">
        <f>"A"</f>
        <v>A</v>
      </c>
      <c r="D983" t="str">
        <f>"DO"</f>
        <v>DO</v>
      </c>
      <c r="E983" t="s">
        <v>0</v>
      </c>
    </row>
    <row r="984" spans="1:5" ht="17.25">
      <c r="A984" t="str">
        <f>"Stoev"</f>
        <v>Stoev</v>
      </c>
      <c r="B984" t="str">
        <f>"Borislav"</f>
        <v>Borislav</v>
      </c>
      <c r="D984" t="str">
        <f>"DO"</f>
        <v>DO</v>
      </c>
      <c r="E984" t="s">
        <v>5</v>
      </c>
    </row>
    <row r="985" spans="1:5" ht="17.25">
      <c r="A985" s="2" t="str">
        <f>"Stojadinovic"</f>
        <v>Stojadinovic</v>
      </c>
      <c r="B985" s="2" t="str">
        <f>"Alexander"</f>
        <v>Alexander</v>
      </c>
      <c r="C985" s="2"/>
      <c r="D985" s="2" t="str">
        <f aca="true" t="shared" si="58" ref="D985:D997">"MD"</f>
        <v>MD</v>
      </c>
      <c r="E985" s="2" t="s">
        <v>0</v>
      </c>
    </row>
    <row r="986" spans="1:5" ht="17.25">
      <c r="A986" t="str">
        <f>"Storch"</f>
        <v>Storch</v>
      </c>
      <c r="B986" t="str">
        <f>"Marc"</f>
        <v>Marc</v>
      </c>
      <c r="C986" t="str">
        <f>"I"</f>
        <v>I</v>
      </c>
      <c r="D986" t="str">
        <f t="shared" si="58"/>
        <v>MD</v>
      </c>
      <c r="E986" t="s">
        <v>5</v>
      </c>
    </row>
    <row r="987" spans="1:5" ht="17.25">
      <c r="A987" t="str">
        <f>"Stridiron"</f>
        <v>Stridiron</v>
      </c>
      <c r="B987" t="str">
        <f>"Marissa"</f>
        <v>Marissa</v>
      </c>
      <c r="C987" t="str">
        <f>"L"</f>
        <v>L</v>
      </c>
      <c r="D987" t="str">
        <f t="shared" si="58"/>
        <v>MD</v>
      </c>
      <c r="E987" t="s">
        <v>5</v>
      </c>
    </row>
    <row r="988" spans="1:5" ht="17.25">
      <c r="A988" t="str">
        <f>"Stroh"</f>
        <v>Stroh</v>
      </c>
      <c r="B988" t="str">
        <f>"Jack"</f>
        <v>Jack</v>
      </c>
      <c r="C988" t="str">
        <f>"A"</f>
        <v>A</v>
      </c>
      <c r="D988" t="str">
        <f t="shared" si="58"/>
        <v>MD</v>
      </c>
      <c r="E988" t="s">
        <v>5</v>
      </c>
    </row>
    <row r="989" spans="1:5" ht="17.25">
      <c r="A989" t="str">
        <f>"Sun"</f>
        <v>Sun</v>
      </c>
      <c r="B989" t="str">
        <f>"Nancy"</f>
        <v>Nancy</v>
      </c>
      <c r="D989" t="str">
        <f t="shared" si="58"/>
        <v>MD</v>
      </c>
      <c r="E989" t="s">
        <v>5</v>
      </c>
    </row>
    <row r="990" spans="1:5" ht="17.25">
      <c r="A990" t="str">
        <f>"Sundararajan"</f>
        <v>Sundararajan</v>
      </c>
      <c r="B990" t="str">
        <f>"Sri Hari"</f>
        <v>Sri Hari</v>
      </c>
      <c r="D990" t="str">
        <f t="shared" si="58"/>
        <v>MD</v>
      </c>
      <c r="E990" s="2" t="s">
        <v>5</v>
      </c>
    </row>
    <row r="991" spans="1:5" ht="17.25">
      <c r="A991" t="str">
        <f>"Sung"</f>
        <v>Sung</v>
      </c>
      <c r="B991" t="str">
        <f>"Boram"</f>
        <v>Boram</v>
      </c>
      <c r="D991" t="str">
        <f t="shared" si="58"/>
        <v>MD</v>
      </c>
      <c r="E991" s="2" t="s">
        <v>5</v>
      </c>
    </row>
    <row r="992" spans="1:5" ht="17.25">
      <c r="A992" t="str">
        <f>"Surgan"</f>
        <v>Surgan</v>
      </c>
      <c r="B992" t="str">
        <f>"Victoria"</f>
        <v>Victoria</v>
      </c>
      <c r="D992" t="str">
        <f t="shared" si="58"/>
        <v>MD</v>
      </c>
      <c r="E992" t="s">
        <v>0</v>
      </c>
    </row>
    <row r="993" spans="1:5" ht="17.25">
      <c r="A993" t="str">
        <f>"Sussman"</f>
        <v>Sussman</v>
      </c>
      <c r="B993" t="str">
        <f>"Amado"</f>
        <v>Amado</v>
      </c>
      <c r="C993" t="str">
        <f>"R"</f>
        <v>R</v>
      </c>
      <c r="D993" t="str">
        <f t="shared" si="58"/>
        <v>MD</v>
      </c>
      <c r="E993" t="s">
        <v>5</v>
      </c>
    </row>
    <row r="994" spans="1:5" ht="17.25">
      <c r="A994" t="str">
        <f>"Swan"</f>
        <v>Swan</v>
      </c>
      <c r="B994" t="str">
        <f>"Kenneth"</f>
        <v>Kenneth</v>
      </c>
      <c r="D994" t="str">
        <f t="shared" si="58"/>
        <v>MD</v>
      </c>
      <c r="E994" t="s">
        <v>5</v>
      </c>
    </row>
    <row r="995" spans="1:5" ht="17.25">
      <c r="A995" t="str">
        <f>"Tadros"</f>
        <v>Tadros</v>
      </c>
      <c r="B995" t="str">
        <f>"Carmen"</f>
        <v>Carmen</v>
      </c>
      <c r="C995" t="str">
        <f>"E"</f>
        <v>E</v>
      </c>
      <c r="D995" t="str">
        <f t="shared" si="58"/>
        <v>MD</v>
      </c>
      <c r="E995" t="s">
        <v>0</v>
      </c>
    </row>
    <row r="996" spans="1:5" ht="17.25">
      <c r="A996" t="str">
        <f>"Tang"</f>
        <v>Tang</v>
      </c>
      <c r="B996" t="str">
        <f>"Lin-Lan"</f>
        <v>Lin-Lan</v>
      </c>
      <c r="D996" t="str">
        <f t="shared" si="58"/>
        <v>MD</v>
      </c>
      <c r="E996" t="s">
        <v>5</v>
      </c>
    </row>
    <row r="997" spans="1:5" ht="17.25">
      <c r="A997" t="str">
        <f>"Thacker"</f>
        <v>Thacker</v>
      </c>
      <c r="B997" t="str">
        <f>"Sunil"</f>
        <v>Sunil</v>
      </c>
      <c r="C997" t="str">
        <f>"R"</f>
        <v>R</v>
      </c>
      <c r="D997" t="str">
        <f t="shared" si="58"/>
        <v>MD</v>
      </c>
      <c r="E997" t="s">
        <v>5</v>
      </c>
    </row>
    <row r="998" spans="1:5" ht="17.25">
      <c r="A998" t="str">
        <f>"Thakker"</f>
        <v>Thakker</v>
      </c>
      <c r="B998" t="str">
        <f>"Urvi"</f>
        <v>Urvi</v>
      </c>
      <c r="D998" t="str">
        <f>"DO"</f>
        <v>DO</v>
      </c>
      <c r="E998" t="s">
        <v>5</v>
      </c>
    </row>
    <row r="999" spans="1:5" ht="17.25">
      <c r="A999" t="str">
        <f>"The'"</f>
        <v>The'</v>
      </c>
      <c r="B999" t="str">
        <f>"Tiong"</f>
        <v>Tiong</v>
      </c>
      <c r="C999" t="str">
        <f>"G"</f>
        <v>G</v>
      </c>
      <c r="D999" t="str">
        <f aca="true" t="shared" si="59" ref="D999:D1004">"MD"</f>
        <v>MD</v>
      </c>
      <c r="E999" t="s">
        <v>0</v>
      </c>
    </row>
    <row r="1000" spans="1:5" ht="17.25">
      <c r="A1000" t="str">
        <f>"Therrien"</f>
        <v>Therrien</v>
      </c>
      <c r="B1000" t="str">
        <f>"Philip"</f>
        <v>Philip</v>
      </c>
      <c r="C1000" t="str">
        <f>"J"</f>
        <v>J</v>
      </c>
      <c r="D1000" t="str">
        <f t="shared" si="59"/>
        <v>MD</v>
      </c>
      <c r="E1000" t="s">
        <v>5</v>
      </c>
    </row>
    <row r="1001" spans="1:5" ht="17.25">
      <c r="A1001" t="str">
        <f>"Thirumavalavan"</f>
        <v>Thirumavalavan</v>
      </c>
      <c r="B1001" t="str">
        <f>"Vallur"</f>
        <v>Vallur</v>
      </c>
      <c r="C1001" t="str">
        <f>"S"</f>
        <v>S</v>
      </c>
      <c r="D1001" t="str">
        <f t="shared" si="59"/>
        <v>MD</v>
      </c>
      <c r="E1001" t="s">
        <v>5</v>
      </c>
    </row>
    <row r="1002" spans="1:5" ht="17.25">
      <c r="A1002" t="str">
        <f>"Thomas"</f>
        <v>Thomas</v>
      </c>
      <c r="B1002" t="str">
        <f>"Antonio"</f>
        <v>Antonio</v>
      </c>
      <c r="D1002" t="str">
        <f t="shared" si="59"/>
        <v>MD</v>
      </c>
      <c r="E1002" t="s">
        <v>5</v>
      </c>
    </row>
    <row r="1003" spans="1:5" ht="17.25">
      <c r="A1003" t="str">
        <f>"Thomas"</f>
        <v>Thomas</v>
      </c>
      <c r="B1003" t="str">
        <f>"Cherryl"</f>
        <v>Cherryl</v>
      </c>
      <c r="C1003" t="str">
        <f>"L"</f>
        <v>L</v>
      </c>
      <c r="D1003" t="str">
        <f t="shared" si="59"/>
        <v>MD</v>
      </c>
      <c r="E1003" t="s">
        <v>5</v>
      </c>
    </row>
    <row r="1004" spans="1:5" ht="17.25">
      <c r="A1004" t="str">
        <f>"Tiefenbrunn"</f>
        <v>Tiefenbrunn</v>
      </c>
      <c r="B1004" t="str">
        <f>"Larry"</f>
        <v>Larry</v>
      </c>
      <c r="C1004" t="str">
        <f>"J"</f>
        <v>J</v>
      </c>
      <c r="D1004" t="str">
        <f t="shared" si="59"/>
        <v>MD</v>
      </c>
      <c r="E1004" t="s">
        <v>5</v>
      </c>
    </row>
    <row r="1005" spans="1:5" ht="17.25">
      <c r="A1005" t="str">
        <f>"Tobiasson"</f>
        <v>Tobiasson</v>
      </c>
      <c r="B1005" t="str">
        <f>"Mary"</f>
        <v>Mary</v>
      </c>
      <c r="D1005" t="str">
        <f>"DO"</f>
        <v>DO</v>
      </c>
      <c r="E1005" t="s">
        <v>0</v>
      </c>
    </row>
    <row r="1006" spans="1:5" ht="17.25">
      <c r="A1006" t="str">
        <f>"Tomlinson"</f>
        <v>Tomlinson</v>
      </c>
      <c r="B1006" t="str">
        <f>"Michelle"</f>
        <v>Michelle</v>
      </c>
      <c r="D1006" t="str">
        <f>"DO"</f>
        <v>DO</v>
      </c>
      <c r="E1006" t="s">
        <v>5</v>
      </c>
    </row>
    <row r="1007" spans="1:5" ht="17.25">
      <c r="A1007" t="str">
        <f>"Tong"</f>
        <v>Tong</v>
      </c>
      <c r="B1007" t="str">
        <f>"Shiwei"</f>
        <v>Shiwei</v>
      </c>
      <c r="D1007" t="str">
        <f aca="true" t="shared" si="60" ref="D1007:D1038">"MD"</f>
        <v>MD</v>
      </c>
      <c r="E1007" t="s">
        <v>5</v>
      </c>
    </row>
    <row r="1008" spans="1:5" ht="17.25">
      <c r="A1008" t="str">
        <f>"Tormenti"</f>
        <v>Tormenti</v>
      </c>
      <c r="B1008" t="str">
        <f>"Matthew"</f>
        <v>Matthew</v>
      </c>
      <c r="C1008" t="str">
        <f>"J"</f>
        <v>J</v>
      </c>
      <c r="D1008" t="str">
        <f t="shared" si="60"/>
        <v>MD</v>
      </c>
      <c r="E1008" t="s">
        <v>5</v>
      </c>
    </row>
    <row r="1009" spans="1:5" ht="17.25">
      <c r="A1009" t="str">
        <f>"Torok"</f>
        <v>Torok</v>
      </c>
      <c r="B1009" t="str">
        <f>"Geza"</f>
        <v>Geza</v>
      </c>
      <c r="D1009" t="str">
        <f t="shared" si="60"/>
        <v>MD</v>
      </c>
      <c r="E1009" t="s">
        <v>5</v>
      </c>
    </row>
    <row r="1010" spans="1:5" ht="17.25">
      <c r="A1010" t="str">
        <f>"Torrei"</f>
        <v>Torrei</v>
      </c>
      <c r="B1010" t="str">
        <f>"Payam"</f>
        <v>Payam</v>
      </c>
      <c r="D1010" t="str">
        <f t="shared" si="60"/>
        <v>MD</v>
      </c>
      <c r="E1010" t="s">
        <v>5</v>
      </c>
    </row>
    <row r="1011" spans="1:5" ht="17.25">
      <c r="A1011" t="str">
        <f>"Tran-Hoppe"</f>
        <v>Tran-Hoppe</v>
      </c>
      <c r="B1011" t="str">
        <f>"Ngoc"</f>
        <v>Ngoc</v>
      </c>
      <c r="C1011" t="str">
        <f>"Q"</f>
        <v>Q</v>
      </c>
      <c r="D1011" t="str">
        <f t="shared" si="60"/>
        <v>MD</v>
      </c>
      <c r="E1011" t="s">
        <v>5</v>
      </c>
    </row>
    <row r="1012" spans="1:5" ht="17.25">
      <c r="A1012" t="str">
        <f>"Treiser"</f>
        <v>Treiser</v>
      </c>
      <c r="B1012" t="str">
        <f>"Susan"</f>
        <v>Susan</v>
      </c>
      <c r="C1012" t="str">
        <f>"L"</f>
        <v>L</v>
      </c>
      <c r="D1012" t="str">
        <f t="shared" si="60"/>
        <v>MD</v>
      </c>
      <c r="E1012" t="s">
        <v>5</v>
      </c>
    </row>
    <row r="1013" spans="1:5" ht="17.25">
      <c r="A1013" t="str">
        <f>"Trend"</f>
        <v>Trend</v>
      </c>
      <c r="B1013" t="str">
        <f>"Carolyn"</f>
        <v>Carolyn</v>
      </c>
      <c r="D1013" t="str">
        <f t="shared" si="60"/>
        <v>MD</v>
      </c>
      <c r="E1013" t="s">
        <v>5</v>
      </c>
    </row>
    <row r="1014" spans="1:5" ht="17.25">
      <c r="A1014" t="str">
        <f>"Tria"</f>
        <v>Tria</v>
      </c>
      <c r="B1014" t="str">
        <f>"Alfred"</f>
        <v>Alfred</v>
      </c>
      <c r="C1014" t="str">
        <f>"J"</f>
        <v>J</v>
      </c>
      <c r="D1014" t="str">
        <f t="shared" si="60"/>
        <v>MD</v>
      </c>
      <c r="E1014" t="s">
        <v>0</v>
      </c>
    </row>
    <row r="1015" spans="1:5" ht="17.25">
      <c r="A1015" t="str">
        <f>"Trogan"</f>
        <v>Trogan</v>
      </c>
      <c r="B1015" t="str">
        <f>"Igor"</f>
        <v>Igor</v>
      </c>
      <c r="D1015" t="str">
        <f t="shared" si="60"/>
        <v>MD</v>
      </c>
      <c r="E1015" t="s">
        <v>5</v>
      </c>
    </row>
    <row r="1016" spans="1:5" ht="17.25">
      <c r="A1016" t="str">
        <f>"Tsai"</f>
        <v>Tsai</v>
      </c>
      <c r="B1016" t="str">
        <f>"Henry"</f>
        <v>Henry</v>
      </c>
      <c r="D1016" t="str">
        <f t="shared" si="60"/>
        <v>MD</v>
      </c>
      <c r="E1016" t="s">
        <v>5</v>
      </c>
    </row>
    <row r="1017" spans="1:5" ht="17.25">
      <c r="A1017" t="str">
        <f>"Tuason"</f>
        <v>Tuason</v>
      </c>
      <c r="B1017" t="str">
        <f>"Dominick"</f>
        <v>Dominick</v>
      </c>
      <c r="C1017" t="str">
        <f>"A"</f>
        <v>A</v>
      </c>
      <c r="D1017" t="str">
        <f t="shared" si="60"/>
        <v>MD</v>
      </c>
      <c r="E1017" t="s">
        <v>5</v>
      </c>
    </row>
    <row r="1018" spans="1:5" ht="17.25">
      <c r="A1018" t="str">
        <f>"Tucci"</f>
        <v>Tucci</v>
      </c>
      <c r="B1018" t="str">
        <f>"Mauro"</f>
        <v>Mauro</v>
      </c>
      <c r="C1018" t="str">
        <f>"A"</f>
        <v>A</v>
      </c>
      <c r="D1018" t="str">
        <f t="shared" si="60"/>
        <v>MD</v>
      </c>
      <c r="E1018" t="s">
        <v>5</v>
      </c>
    </row>
    <row r="1019" spans="1:5" ht="17.25">
      <c r="A1019" t="str">
        <f>"Tuck"</f>
        <v>Tuck</v>
      </c>
      <c r="B1019" t="str">
        <f>"Michele"</f>
        <v>Michele</v>
      </c>
      <c r="C1019" t="str">
        <f>"P"</f>
        <v>P</v>
      </c>
      <c r="D1019" t="str">
        <f t="shared" si="60"/>
        <v>MD</v>
      </c>
      <c r="E1019" t="s">
        <v>5</v>
      </c>
    </row>
    <row r="1020" spans="1:5" ht="17.25">
      <c r="A1020" t="str">
        <f>"Tunc"</f>
        <v>Tunc</v>
      </c>
      <c r="B1020" t="str">
        <f>"Feza"</f>
        <v>Feza</v>
      </c>
      <c r="C1020" t="str">
        <f>"S"</f>
        <v>S</v>
      </c>
      <c r="D1020" t="str">
        <f t="shared" si="60"/>
        <v>MD</v>
      </c>
      <c r="E1020" t="s">
        <v>5</v>
      </c>
    </row>
    <row r="1021" spans="1:5" ht="17.25">
      <c r="A1021" t="str">
        <f>"Turcanu"</f>
        <v>Turcanu</v>
      </c>
      <c r="B1021" t="str">
        <f>"Dumitru"</f>
        <v>Dumitru</v>
      </c>
      <c r="C1021" t="str">
        <f>"S"</f>
        <v>S</v>
      </c>
      <c r="D1021" t="str">
        <f t="shared" si="60"/>
        <v>MD</v>
      </c>
      <c r="E1021" t="s">
        <v>0</v>
      </c>
    </row>
    <row r="1022" spans="1:5" ht="17.25">
      <c r="A1022" t="str">
        <f>"Turcios"</f>
        <v>Turcios</v>
      </c>
      <c r="B1022" t="str">
        <f>"Nelson"</f>
        <v>Nelson</v>
      </c>
      <c r="C1022" t="str">
        <f>"L"</f>
        <v>L</v>
      </c>
      <c r="D1022" t="str">
        <f t="shared" si="60"/>
        <v>MD</v>
      </c>
      <c r="E1022" t="s">
        <v>5</v>
      </c>
    </row>
    <row r="1023" spans="1:5" ht="17.25">
      <c r="A1023" t="str">
        <f>"Tutela"</f>
        <v>Tutela</v>
      </c>
      <c r="B1023" t="str">
        <f>"Rocco"</f>
        <v>Rocco</v>
      </c>
      <c r="C1023" t="str">
        <f>"R"</f>
        <v>R</v>
      </c>
      <c r="D1023" t="str">
        <f t="shared" si="60"/>
        <v>MD</v>
      </c>
      <c r="E1023" t="s">
        <v>5</v>
      </c>
    </row>
    <row r="1024" spans="1:5" ht="17.25">
      <c r="A1024" s="2" t="str">
        <f>"Tutela"</f>
        <v>Tutela</v>
      </c>
      <c r="B1024" s="2" t="str">
        <f>"John Paul"</f>
        <v>John Paul</v>
      </c>
      <c r="C1024" s="2"/>
      <c r="D1024" s="2" t="str">
        <f t="shared" si="60"/>
        <v>MD</v>
      </c>
      <c r="E1024" t="s">
        <v>5</v>
      </c>
    </row>
    <row r="1025" spans="1:5" ht="17.25">
      <c r="A1025" s="2" t="str">
        <f>"Undavia"</f>
        <v>Undavia</v>
      </c>
      <c r="B1025" s="2" t="str">
        <f>"Samir"</f>
        <v>Samir</v>
      </c>
      <c r="C1025" s="2" t="str">
        <f>"S."</f>
        <v>S.</v>
      </c>
      <c r="D1025" s="2" t="str">
        <f t="shared" si="60"/>
        <v>MD</v>
      </c>
      <c r="E1025" t="s">
        <v>5</v>
      </c>
    </row>
    <row r="1026" spans="1:5" ht="17.25">
      <c r="A1026" t="str">
        <f>"Underberg-Davis"</f>
        <v>Underberg-Davis</v>
      </c>
      <c r="B1026" t="str">
        <f>"Sharon"</f>
        <v>Sharon</v>
      </c>
      <c r="D1026" t="str">
        <f t="shared" si="60"/>
        <v>MD</v>
      </c>
      <c r="E1026" t="s">
        <v>5</v>
      </c>
    </row>
    <row r="1027" spans="1:5" ht="17.25">
      <c r="A1027" t="str">
        <f>"Uppal"</f>
        <v>Uppal</v>
      </c>
      <c r="B1027" t="str">
        <f>"Vijay"</f>
        <v>Vijay</v>
      </c>
      <c r="C1027" t="str">
        <f>"L"</f>
        <v>L</v>
      </c>
      <c r="D1027" t="str">
        <f t="shared" si="60"/>
        <v>MD</v>
      </c>
      <c r="E1027" t="s">
        <v>5</v>
      </c>
    </row>
    <row r="1028" spans="1:5" ht="17.25">
      <c r="A1028" t="str">
        <f>"Urman"</f>
        <v>Urman</v>
      </c>
      <c r="B1028" t="str">
        <f>"Felix"</f>
        <v>Felix</v>
      </c>
      <c r="D1028" t="str">
        <f t="shared" si="60"/>
        <v>MD</v>
      </c>
      <c r="E1028" t="s">
        <v>5</v>
      </c>
    </row>
    <row r="1029" spans="1:5" ht="17.25">
      <c r="A1029" t="str">
        <f>"Uustal"</f>
        <v>Uustal</v>
      </c>
      <c r="B1029" t="str">
        <f>"Heikki"</f>
        <v>Heikki</v>
      </c>
      <c r="D1029" t="str">
        <f t="shared" si="60"/>
        <v>MD</v>
      </c>
      <c r="E1029" t="s">
        <v>5</v>
      </c>
    </row>
    <row r="1030" spans="1:5" ht="17.25">
      <c r="A1030" t="str">
        <f>"Vagaonescu"</f>
        <v>Vagaonescu</v>
      </c>
      <c r="B1030" t="str">
        <f>"Tudor"</f>
        <v>Tudor</v>
      </c>
      <c r="C1030" t="str">
        <f>"D"</f>
        <v>D</v>
      </c>
      <c r="D1030" t="str">
        <f t="shared" si="60"/>
        <v>MD</v>
      </c>
      <c r="E1030" t="s">
        <v>5</v>
      </c>
    </row>
    <row r="1031" spans="1:5" ht="17.25">
      <c r="A1031" t="str">
        <f>"Vaghasiya"</f>
        <v>Vaghasiya</v>
      </c>
      <c r="B1031" t="str">
        <f>"Rick"</f>
        <v>Rick</v>
      </c>
      <c r="D1031" t="str">
        <f t="shared" si="60"/>
        <v>MD</v>
      </c>
      <c r="E1031" t="s">
        <v>5</v>
      </c>
    </row>
    <row r="1032" spans="1:5" ht="17.25">
      <c r="A1032" t="str">
        <f>"Vaidya"</f>
        <v>Vaidya</v>
      </c>
      <c r="B1032" t="str">
        <f>"Ketankumar"</f>
        <v>Ketankumar</v>
      </c>
      <c r="C1032" t="str">
        <f>"N"</f>
        <v>N</v>
      </c>
      <c r="D1032" t="str">
        <f t="shared" si="60"/>
        <v>MD</v>
      </c>
      <c r="E1032" t="s">
        <v>5</v>
      </c>
    </row>
    <row r="1033" spans="1:5" ht="17.25">
      <c r="A1033" t="str">
        <f>"Vallabhaneni"</f>
        <v>Vallabhaneni</v>
      </c>
      <c r="B1033" t="str">
        <f>"Purnima"</f>
        <v>Purnima</v>
      </c>
      <c r="D1033" t="str">
        <f t="shared" si="60"/>
        <v>MD</v>
      </c>
      <c r="E1033" t="s">
        <v>5</v>
      </c>
    </row>
    <row r="1034" spans="1:5" ht="17.25">
      <c r="A1034" t="str">
        <f>"Van Hoven"</f>
        <v>Van Hoven</v>
      </c>
      <c r="B1034" t="str">
        <f>"Anne Marie"</f>
        <v>Anne Marie</v>
      </c>
      <c r="D1034" t="str">
        <f t="shared" si="60"/>
        <v>MD</v>
      </c>
      <c r="E1034" t="s">
        <v>0</v>
      </c>
    </row>
    <row r="1035" spans="1:5" ht="17.25">
      <c r="A1035" t="str">
        <f>"Varrell"</f>
        <v>Varrell</v>
      </c>
      <c r="B1035" t="str">
        <f>"James"</f>
        <v>James</v>
      </c>
      <c r="C1035" t="str">
        <f>"R"</f>
        <v>R</v>
      </c>
      <c r="D1035" t="str">
        <f t="shared" si="60"/>
        <v>MD</v>
      </c>
      <c r="E1035" t="s">
        <v>5</v>
      </c>
    </row>
    <row r="1036" spans="1:5" ht="17.25">
      <c r="A1036" s="2" t="str">
        <f>"Varughese"</f>
        <v>Varughese</v>
      </c>
      <c r="B1036" s="2" t="str">
        <f>"Joyce"</f>
        <v>Joyce</v>
      </c>
      <c r="C1036" s="2"/>
      <c r="D1036" s="2" t="str">
        <f t="shared" si="60"/>
        <v>MD</v>
      </c>
      <c r="E1036" s="2" t="s">
        <v>0</v>
      </c>
    </row>
    <row r="1037" spans="1:5" ht="17.25">
      <c r="A1037" t="str">
        <f>"Vasani"</f>
        <v>Vasani</v>
      </c>
      <c r="B1037" t="str">
        <f>"Devang"</f>
        <v>Devang</v>
      </c>
      <c r="D1037" t="str">
        <f t="shared" si="60"/>
        <v>MD</v>
      </c>
      <c r="E1037" t="s">
        <v>5</v>
      </c>
    </row>
    <row r="1038" spans="1:5" ht="17.25">
      <c r="A1038" t="str">
        <f>"Vates"</f>
        <v>Vates</v>
      </c>
      <c r="B1038" t="str">
        <f>"Thomas"</f>
        <v>Thomas</v>
      </c>
      <c r="C1038" t="str">
        <f>"S"</f>
        <v>S</v>
      </c>
      <c r="D1038" t="str">
        <f t="shared" si="60"/>
        <v>MD</v>
      </c>
      <c r="E1038" t="s">
        <v>5</v>
      </c>
    </row>
    <row r="1039" spans="1:5" ht="17.25">
      <c r="A1039" t="str">
        <f>"Veerappan"</f>
        <v>Veerappan</v>
      </c>
      <c r="B1039" t="str">
        <f>"Sutharsanam"</f>
        <v>Sutharsanam</v>
      </c>
      <c r="D1039" t="str">
        <f aca="true" t="shared" si="61" ref="D1039:D1071">"MD"</f>
        <v>MD</v>
      </c>
      <c r="E1039" t="s">
        <v>0</v>
      </c>
    </row>
    <row r="1040" spans="1:5" ht="17.25">
      <c r="A1040" t="str">
        <f>"Vega-Bermudez"</f>
        <v>Vega-Bermudez</v>
      </c>
      <c r="B1040" t="str">
        <f>"Francisco"</f>
        <v>Francisco</v>
      </c>
      <c r="D1040" t="str">
        <f t="shared" si="61"/>
        <v>MD</v>
      </c>
      <c r="E1040" t="s">
        <v>5</v>
      </c>
    </row>
    <row r="1041" spans="1:5" ht="17.25">
      <c r="A1041" t="str">
        <f>"Velpari"</f>
        <v>Velpari</v>
      </c>
      <c r="B1041" t="str">
        <f>"Sugirdhana"</f>
        <v>Sugirdhana</v>
      </c>
      <c r="D1041" t="str">
        <f t="shared" si="61"/>
        <v>MD</v>
      </c>
      <c r="E1041" t="s">
        <v>0</v>
      </c>
    </row>
    <row r="1042" spans="1:5" ht="17.25">
      <c r="A1042" t="str">
        <f>"Venkat"</f>
        <v>Venkat</v>
      </c>
      <c r="B1042" t="str">
        <f>"Anu"</f>
        <v>Anu</v>
      </c>
      <c r="D1042" t="str">
        <f t="shared" si="61"/>
        <v>MD</v>
      </c>
      <c r="E1042" t="s">
        <v>0</v>
      </c>
    </row>
    <row r="1043" spans="1:5" ht="17.25">
      <c r="A1043" t="str">
        <f>"Verma"</f>
        <v>Verma</v>
      </c>
      <c r="B1043" t="str">
        <f>"Madhoolika"</f>
        <v>Madhoolika</v>
      </c>
      <c r="D1043" t="str">
        <f t="shared" si="61"/>
        <v>MD</v>
      </c>
      <c r="E1043" s="2" t="s">
        <v>5</v>
      </c>
    </row>
    <row r="1044" spans="1:5" ht="17.25">
      <c r="A1044" t="str">
        <f>"Vieira"</f>
        <v>Vieira</v>
      </c>
      <c r="B1044" t="str">
        <f>"Pedro"</f>
        <v>Pedro</v>
      </c>
      <c r="D1044" t="str">
        <f t="shared" si="61"/>
        <v>MD</v>
      </c>
      <c r="E1044" t="s">
        <v>5</v>
      </c>
    </row>
    <row r="1045" spans="1:5" ht="17.25">
      <c r="A1045" t="str">
        <f>"Vietla"</f>
        <v>Vietla</v>
      </c>
      <c r="B1045" t="str">
        <f>"Bhavani"</f>
        <v>Bhavani</v>
      </c>
      <c r="C1045" t="str">
        <f>"D"</f>
        <v>D</v>
      </c>
      <c r="D1045" t="str">
        <f t="shared" si="61"/>
        <v>MD</v>
      </c>
      <c r="E1045" t="s">
        <v>0</v>
      </c>
    </row>
    <row r="1046" spans="1:5" ht="17.25">
      <c r="A1046" t="str">
        <f>"Visveswaran"</f>
        <v>Visveswaran</v>
      </c>
      <c r="B1046" t="str">
        <f>"Gautam"</f>
        <v>Gautam</v>
      </c>
      <c r="C1046" t="str">
        <f>"K"</f>
        <v>K</v>
      </c>
      <c r="D1046" t="str">
        <f t="shared" si="61"/>
        <v>MD</v>
      </c>
      <c r="E1046" t="s">
        <v>0</v>
      </c>
    </row>
    <row r="1047" spans="1:5" ht="17.25">
      <c r="A1047" t="str">
        <f>"Volshteyn"</f>
        <v>Volshteyn</v>
      </c>
      <c r="B1047" t="str">
        <f>"Boris"</f>
        <v>Boris</v>
      </c>
      <c r="D1047" t="str">
        <f t="shared" si="61"/>
        <v>MD</v>
      </c>
      <c r="E1047" t="s">
        <v>5</v>
      </c>
    </row>
    <row r="1048" spans="1:5" ht="17.25">
      <c r="A1048" t="str">
        <f>"Vyas"</f>
        <v>Vyas</v>
      </c>
      <c r="B1048" t="str">
        <f>"Shefali"</f>
        <v>Shefali</v>
      </c>
      <c r="D1048" t="str">
        <f t="shared" si="61"/>
        <v>MD</v>
      </c>
      <c r="E1048" t="s">
        <v>5</v>
      </c>
    </row>
    <row r="1049" spans="1:5" ht="17.25">
      <c r="A1049" t="str">
        <f>"Wagner"</f>
        <v>Wagner</v>
      </c>
      <c r="B1049" t="str">
        <f>"Wendy"</f>
        <v>Wendy</v>
      </c>
      <c r="C1049" t="str">
        <f>"J"</f>
        <v>J</v>
      </c>
      <c r="D1049" t="str">
        <f t="shared" si="61"/>
        <v>MD</v>
      </c>
      <c r="E1049" t="s">
        <v>0</v>
      </c>
    </row>
    <row r="1050" spans="1:5" ht="17.25">
      <c r="A1050" t="str">
        <f>"Waksman"</f>
        <v>Waksman</v>
      </c>
      <c r="B1050" t="str">
        <f>"Howard"</f>
        <v>Howard</v>
      </c>
      <c r="C1050" t="str">
        <f>"K"</f>
        <v>K</v>
      </c>
      <c r="D1050" t="str">
        <f t="shared" si="61"/>
        <v>MD</v>
      </c>
      <c r="E1050" t="s">
        <v>5</v>
      </c>
    </row>
    <row r="1051" spans="1:5" ht="17.25">
      <c r="A1051" t="str">
        <f>"Wallach"</f>
        <v>Wallach</v>
      </c>
      <c r="B1051" t="str">
        <f>"Jonathan"</f>
        <v>Jonathan</v>
      </c>
      <c r="C1051" t="str">
        <f>"B"</f>
        <v>B</v>
      </c>
      <c r="D1051" t="str">
        <f t="shared" si="61"/>
        <v>MD</v>
      </c>
      <c r="E1051" t="s">
        <v>0</v>
      </c>
    </row>
    <row r="1052" spans="1:5" ht="17.25">
      <c r="A1052" t="str">
        <f>"Walor"</f>
        <v>Walor</v>
      </c>
      <c r="B1052" t="str">
        <f>"David"</f>
        <v>David</v>
      </c>
      <c r="C1052" t="str">
        <f>"M"</f>
        <v>M</v>
      </c>
      <c r="D1052" t="str">
        <f t="shared" si="61"/>
        <v>MD</v>
      </c>
      <c r="E1052" t="s">
        <v>5</v>
      </c>
    </row>
    <row r="1053" spans="1:5" ht="17.25">
      <c r="A1053" t="str">
        <f>"Wang"</f>
        <v>Wang</v>
      </c>
      <c r="B1053" t="str">
        <f>"Aijuan"</f>
        <v>Aijuan</v>
      </c>
      <c r="D1053" t="str">
        <f t="shared" si="61"/>
        <v>MD</v>
      </c>
      <c r="E1053" t="s">
        <v>5</v>
      </c>
    </row>
    <row r="1054" spans="1:5" ht="17.25">
      <c r="A1054" t="str">
        <f>"Wang"</f>
        <v>Wang</v>
      </c>
      <c r="B1054" t="str">
        <f>"Mei-Hui"</f>
        <v>Mei-Hui</v>
      </c>
      <c r="D1054" t="str">
        <f t="shared" si="61"/>
        <v>MD</v>
      </c>
      <c r="E1054" t="s">
        <v>5</v>
      </c>
    </row>
    <row r="1055" spans="1:5" ht="17.25">
      <c r="A1055" t="str">
        <f>"Wang"</f>
        <v>Wang</v>
      </c>
      <c r="B1055" t="str">
        <f>"Qi"</f>
        <v>Qi</v>
      </c>
      <c r="D1055" t="str">
        <f t="shared" si="61"/>
        <v>MD</v>
      </c>
      <c r="E1055" t="s">
        <v>5</v>
      </c>
    </row>
    <row r="1056" spans="1:5" ht="17.25">
      <c r="A1056" t="str">
        <f>"Wang"</f>
        <v>Wang</v>
      </c>
      <c r="B1056" t="str">
        <f>"Zheng"</f>
        <v>Zheng</v>
      </c>
      <c r="D1056" t="str">
        <f t="shared" si="61"/>
        <v>MD</v>
      </c>
      <c r="E1056" t="s">
        <v>5</v>
      </c>
    </row>
    <row r="1057" spans="1:5" ht="17.25">
      <c r="A1057" t="str">
        <f>"Wang-Epstein"</f>
        <v>Wang-Epstein</v>
      </c>
      <c r="B1057" t="str">
        <f>"Christina"</f>
        <v>Christina</v>
      </c>
      <c r="C1057" t="str">
        <f>"C"</f>
        <v>C</v>
      </c>
      <c r="D1057" t="str">
        <f t="shared" si="61"/>
        <v>MD</v>
      </c>
      <c r="E1057" t="s">
        <v>5</v>
      </c>
    </row>
    <row r="1058" spans="1:5" ht="17.25">
      <c r="A1058" t="str">
        <f>"Warmouth"</f>
        <v>Warmouth</v>
      </c>
      <c r="B1058" t="str">
        <f>"Grant"</f>
        <v>Grant</v>
      </c>
      <c r="C1058" t="str">
        <f>"M"</f>
        <v>M</v>
      </c>
      <c r="D1058" t="str">
        <f t="shared" si="61"/>
        <v>MD</v>
      </c>
      <c r="E1058" t="s">
        <v>5</v>
      </c>
    </row>
    <row r="1059" spans="1:5" ht="17.25">
      <c r="A1059" t="str">
        <f>"Wasilewski"</f>
        <v>Wasilewski</v>
      </c>
      <c r="B1059" t="str">
        <f>"Stan"</f>
        <v>Stan</v>
      </c>
      <c r="C1059" t="str">
        <f>"J"</f>
        <v>J</v>
      </c>
      <c r="D1059" t="str">
        <f t="shared" si="61"/>
        <v>MD</v>
      </c>
      <c r="E1059" t="s">
        <v>5</v>
      </c>
    </row>
    <row r="1060" spans="1:5" ht="17.25">
      <c r="A1060" t="str">
        <f>"Wasserman"</f>
        <v>Wasserman</v>
      </c>
      <c r="B1060" t="str">
        <f>"Barry"</f>
        <v>Barry</v>
      </c>
      <c r="C1060" t="str">
        <f>"N"</f>
        <v>N</v>
      </c>
      <c r="D1060" t="str">
        <f t="shared" si="61"/>
        <v>MD</v>
      </c>
      <c r="E1060" t="s">
        <v>0</v>
      </c>
    </row>
    <row r="1061" spans="1:5" ht="17.25">
      <c r="A1061" t="str">
        <f>"Weingarten"</f>
        <v>Weingarten</v>
      </c>
      <c r="B1061" t="str">
        <f>"Harvey"</f>
        <v>Harvey</v>
      </c>
      <c r="C1061" t="str">
        <f>"S"</f>
        <v>S</v>
      </c>
      <c r="D1061" t="str">
        <f t="shared" si="61"/>
        <v>MD</v>
      </c>
      <c r="E1061" t="s">
        <v>5</v>
      </c>
    </row>
    <row r="1062" spans="1:5" ht="17.25">
      <c r="A1062" t="str">
        <f>"Weisfogel"</f>
        <v>Weisfogel</v>
      </c>
      <c r="B1062" t="str">
        <f>"Gerald"</f>
        <v>Gerald</v>
      </c>
      <c r="D1062" t="str">
        <f t="shared" si="61"/>
        <v>MD</v>
      </c>
      <c r="E1062" t="s">
        <v>5</v>
      </c>
    </row>
    <row r="1063" spans="1:5" ht="17.25">
      <c r="A1063" t="str">
        <f>"Weisman"</f>
        <v>Weisman</v>
      </c>
      <c r="B1063" t="str">
        <f>"David"</f>
        <v>David</v>
      </c>
      <c r="C1063" t="str">
        <f>"S"</f>
        <v>S</v>
      </c>
      <c r="D1063" t="str">
        <f t="shared" si="61"/>
        <v>MD</v>
      </c>
      <c r="E1063" t="s">
        <v>5</v>
      </c>
    </row>
    <row r="1064" spans="1:5" ht="17.25">
      <c r="A1064" t="str">
        <f>"Weiss"</f>
        <v>Weiss</v>
      </c>
      <c r="B1064" t="str">
        <f>"Richard"</f>
        <v>Richard</v>
      </c>
      <c r="C1064" t="str">
        <f>"G"</f>
        <v>G</v>
      </c>
      <c r="D1064" t="str">
        <f t="shared" si="61"/>
        <v>MD</v>
      </c>
      <c r="E1064" s="2" t="s">
        <v>5</v>
      </c>
    </row>
    <row r="1065" spans="1:5" ht="17.25">
      <c r="A1065" t="str">
        <f>"Wenger"</f>
        <v>Wenger</v>
      </c>
      <c r="B1065" t="str">
        <f>"Peter"</f>
        <v>Peter</v>
      </c>
      <c r="C1065" t="str">
        <f>"N"</f>
        <v>N</v>
      </c>
      <c r="D1065" t="str">
        <f t="shared" si="61"/>
        <v>MD</v>
      </c>
      <c r="E1065" t="s">
        <v>0</v>
      </c>
    </row>
    <row r="1066" spans="1:5" ht="17.25">
      <c r="A1066" t="str">
        <f>"Wer Arrivillaga"</f>
        <v>Wer Arrivillaga</v>
      </c>
      <c r="B1066" t="str">
        <f>"Santiago"</f>
        <v>Santiago</v>
      </c>
      <c r="D1066" t="str">
        <f t="shared" si="61"/>
        <v>MD</v>
      </c>
      <c r="E1066" t="s">
        <v>0</v>
      </c>
    </row>
    <row r="1067" spans="1:5" ht="17.25">
      <c r="A1067" t="str">
        <f>"Wey"</f>
        <v>Wey</v>
      </c>
      <c r="B1067" t="str">
        <f>"Philip"</f>
        <v>Philip</v>
      </c>
      <c r="D1067" t="str">
        <f t="shared" si="61"/>
        <v>MD</v>
      </c>
      <c r="E1067" t="s">
        <v>5</v>
      </c>
    </row>
    <row r="1068" spans="1:5" ht="17.25">
      <c r="A1068" t="str">
        <f>"White"</f>
        <v>White</v>
      </c>
      <c r="B1068" t="str">
        <f>"Edward"</f>
        <v>Edward</v>
      </c>
      <c r="C1068" t="str">
        <f>"C"</f>
        <v>C</v>
      </c>
      <c r="D1068" t="str">
        <f t="shared" si="61"/>
        <v>MD</v>
      </c>
      <c r="E1068" t="s">
        <v>5</v>
      </c>
    </row>
    <row r="1069" spans="1:5" ht="17.25">
      <c r="A1069" t="str">
        <f>"White"</f>
        <v>White</v>
      </c>
      <c r="B1069" t="str">
        <f>"Sanford"</f>
        <v>Sanford</v>
      </c>
      <c r="C1069" t="str">
        <f>"F"</f>
        <v>F</v>
      </c>
      <c r="D1069" t="str">
        <f t="shared" si="61"/>
        <v>MD</v>
      </c>
      <c r="E1069" t="s">
        <v>5</v>
      </c>
    </row>
    <row r="1070" spans="1:5" ht="17.25">
      <c r="A1070" t="str">
        <f>"Wimmers"</f>
        <v>Wimmers</v>
      </c>
      <c r="B1070" t="str">
        <f>"Eric"</f>
        <v>Eric</v>
      </c>
      <c r="C1070" t="str">
        <f>"G"</f>
        <v>G</v>
      </c>
      <c r="D1070" t="str">
        <f t="shared" si="61"/>
        <v>MD</v>
      </c>
      <c r="E1070" t="s">
        <v>5</v>
      </c>
    </row>
    <row r="1071" spans="1:5" ht="17.25">
      <c r="A1071" t="str">
        <f>"Winchman"</f>
        <v>Winchman</v>
      </c>
      <c r="B1071" t="str">
        <f>"Heidi"</f>
        <v>Heidi</v>
      </c>
      <c r="C1071" t="str">
        <f>"K"</f>
        <v>K</v>
      </c>
      <c r="D1071" t="str">
        <f t="shared" si="61"/>
        <v>MD</v>
      </c>
      <c r="E1071" t="s">
        <v>5</v>
      </c>
    </row>
    <row r="1072" spans="1:5" ht="17.25">
      <c r="A1072" t="str">
        <f>"Wishnie"</f>
        <v>Wishnie</v>
      </c>
      <c r="B1072" t="str">
        <f>"Peter"</f>
        <v>Peter</v>
      </c>
      <c r="C1072" t="str">
        <f>"A"</f>
        <v>A</v>
      </c>
      <c r="D1072" t="str">
        <f>"DPM"</f>
        <v>DPM</v>
      </c>
      <c r="E1072" t="s">
        <v>5</v>
      </c>
    </row>
    <row r="1073" spans="1:5" ht="17.25">
      <c r="A1073" t="str">
        <f>"Wittenborn"</f>
        <v>Wittenborn</v>
      </c>
      <c r="B1073" t="str">
        <f>"John"</f>
        <v>John</v>
      </c>
      <c r="C1073" t="str">
        <f>"R"</f>
        <v>R</v>
      </c>
      <c r="D1073" t="str">
        <f aca="true" t="shared" si="62" ref="D1073:D1095">"MD"</f>
        <v>MD</v>
      </c>
      <c r="E1073" s="2" t="s">
        <v>5</v>
      </c>
    </row>
    <row r="1074" spans="1:5" ht="17.25">
      <c r="A1074" t="str">
        <f>"Wolfson"</f>
        <v>Wolfson</v>
      </c>
      <c r="B1074" t="str">
        <f>"Natasha"</f>
        <v>Natasha</v>
      </c>
      <c r="D1074" t="str">
        <f t="shared" si="62"/>
        <v>MD</v>
      </c>
      <c r="E1074" t="s">
        <v>5</v>
      </c>
    </row>
    <row r="1075" spans="1:5" ht="17.25">
      <c r="A1075" t="str">
        <f>"Woltz"</f>
        <v>Woltz</v>
      </c>
      <c r="B1075" t="str">
        <f>"Ayanna"</f>
        <v>Ayanna</v>
      </c>
      <c r="C1075" t="str">
        <f>"R"</f>
        <v>R</v>
      </c>
      <c r="D1075" t="str">
        <f t="shared" si="62"/>
        <v>MD</v>
      </c>
      <c r="E1075" t="s">
        <v>5</v>
      </c>
    </row>
    <row r="1076" spans="1:5" ht="17.25">
      <c r="A1076" t="str">
        <f>"Worley"</f>
        <v>Worley</v>
      </c>
      <c r="B1076" t="str">
        <f>"Michael"</f>
        <v>Michael</v>
      </c>
      <c r="C1076" t="str">
        <f>"J"</f>
        <v>J</v>
      </c>
      <c r="D1076" t="str">
        <f t="shared" si="62"/>
        <v>MD</v>
      </c>
      <c r="E1076" t="s">
        <v>0</v>
      </c>
    </row>
    <row r="1077" spans="1:5" ht="17.25">
      <c r="A1077" t="str">
        <f>"Wu"</f>
        <v>Wu</v>
      </c>
      <c r="B1077" t="str">
        <f>"Xinye"</f>
        <v>Xinye</v>
      </c>
      <c r="D1077" t="str">
        <f t="shared" si="62"/>
        <v>MD</v>
      </c>
      <c r="E1077" t="s">
        <v>5</v>
      </c>
    </row>
    <row r="1078" spans="1:5" ht="17.25">
      <c r="A1078" t="str">
        <f>"Xu"</f>
        <v>Xu</v>
      </c>
      <c r="B1078" t="str">
        <f>"Weizhen"</f>
        <v>Weizhen</v>
      </c>
      <c r="D1078" t="str">
        <f t="shared" si="62"/>
        <v>MD</v>
      </c>
      <c r="E1078" t="s">
        <v>0</v>
      </c>
    </row>
    <row r="1079" spans="1:5" ht="17.25">
      <c r="A1079" t="str">
        <f>"Yager"</f>
        <v>Yager</v>
      </c>
      <c r="B1079" t="str">
        <f>"Scott"</f>
        <v>Scott</v>
      </c>
      <c r="D1079" t="str">
        <f t="shared" si="62"/>
        <v>MD</v>
      </c>
      <c r="E1079" t="s">
        <v>5</v>
      </c>
    </row>
    <row r="1080" spans="1:5" ht="17.25">
      <c r="A1080" t="str">
        <f>"Yakobashvili"</f>
        <v>Yakobashvili</v>
      </c>
      <c r="B1080" t="str">
        <f>"David"</f>
        <v>David</v>
      </c>
      <c r="D1080" t="str">
        <f t="shared" si="62"/>
        <v>MD</v>
      </c>
      <c r="E1080" t="s">
        <v>5</v>
      </c>
    </row>
    <row r="1081" spans="1:5" ht="17.25">
      <c r="A1081" t="str">
        <f>"Yalamanchili"</f>
        <v>Yalamanchili</v>
      </c>
      <c r="B1081" t="str">
        <f>"Praveen"</f>
        <v>Praveen</v>
      </c>
      <c r="C1081" t="str">
        <f>"K"</f>
        <v>K</v>
      </c>
      <c r="D1081" t="str">
        <f t="shared" si="62"/>
        <v>MD</v>
      </c>
      <c r="E1081" t="s">
        <v>5</v>
      </c>
    </row>
    <row r="1082" spans="1:5" ht="17.25">
      <c r="A1082" t="str">
        <f>"Yang"</f>
        <v>Yang</v>
      </c>
      <c r="B1082" t="str">
        <f>"Charles"</f>
        <v>Charles</v>
      </c>
      <c r="D1082" t="str">
        <f t="shared" si="62"/>
        <v>MD</v>
      </c>
      <c r="E1082" t="s">
        <v>5</v>
      </c>
    </row>
    <row r="1083" spans="1:5" ht="17.25">
      <c r="A1083" t="str">
        <f>"Yanow"</f>
        <v>Yanow</v>
      </c>
      <c r="B1083" t="str">
        <f>"Jennifer"</f>
        <v>Jennifer</v>
      </c>
      <c r="C1083" t="str">
        <f>"H"</f>
        <v>H</v>
      </c>
      <c r="D1083" t="str">
        <f t="shared" si="62"/>
        <v>MD</v>
      </c>
      <c r="E1083" t="s">
        <v>5</v>
      </c>
    </row>
    <row r="1084" spans="1:5" ht="17.25">
      <c r="A1084" t="str">
        <f>"Yau"</f>
        <v>Yau</v>
      </c>
      <c r="B1084" t="str">
        <f>"Assumpta"</f>
        <v>Assumpta</v>
      </c>
      <c r="C1084" t="str">
        <f>"K"</f>
        <v>K</v>
      </c>
      <c r="D1084" t="str">
        <f t="shared" si="62"/>
        <v>MD</v>
      </c>
      <c r="E1084" t="s">
        <v>5</v>
      </c>
    </row>
    <row r="1085" spans="1:5" ht="17.25">
      <c r="A1085" t="str">
        <f>"Yegneswaran"</f>
        <v>Yegneswaran</v>
      </c>
      <c r="B1085" t="str">
        <f>"Balaji"</f>
        <v>Balaji</v>
      </c>
      <c r="D1085" t="str">
        <f t="shared" si="62"/>
        <v>MD</v>
      </c>
      <c r="E1085" t="s">
        <v>0</v>
      </c>
    </row>
    <row r="1086" spans="1:5" ht="17.25">
      <c r="A1086" t="str">
        <f>"Yerramilli"</f>
        <v>Yerramilli</v>
      </c>
      <c r="B1086" t="str">
        <f>"Ramalakshmi"</f>
        <v>Ramalakshmi</v>
      </c>
      <c r="C1086" t="str">
        <f>"V"</f>
        <v>V</v>
      </c>
      <c r="D1086" t="str">
        <f t="shared" si="62"/>
        <v>MD</v>
      </c>
      <c r="E1086" t="s">
        <v>5</v>
      </c>
    </row>
    <row r="1087" spans="1:5" ht="17.25">
      <c r="A1087" t="str">
        <f>"Yih"</f>
        <v>Yih</v>
      </c>
      <c r="B1087" t="str">
        <f>"Melissa"</f>
        <v>Melissa</v>
      </c>
      <c r="C1087" t="str">
        <f>"C"</f>
        <v>C</v>
      </c>
      <c r="D1087" t="str">
        <f t="shared" si="62"/>
        <v>MD</v>
      </c>
      <c r="E1087" t="s">
        <v>5</v>
      </c>
    </row>
    <row r="1088" spans="1:5" ht="17.25">
      <c r="A1088" t="str">
        <f>"Yorke"</f>
        <v>Yorke</v>
      </c>
      <c r="B1088" t="str">
        <f>"Eric"</f>
        <v>Eric</v>
      </c>
      <c r="D1088" t="str">
        <f t="shared" si="62"/>
        <v>MD</v>
      </c>
      <c r="E1088" t="s">
        <v>5</v>
      </c>
    </row>
    <row r="1089" spans="1:5" ht="17.25">
      <c r="A1089" t="str">
        <f>"Yousef"</f>
        <v>Yousef</v>
      </c>
      <c r="B1089" t="str">
        <f>"Mona"</f>
        <v>Mona</v>
      </c>
      <c r="D1089" t="str">
        <f t="shared" si="62"/>
        <v>MD</v>
      </c>
      <c r="E1089" t="s">
        <v>5</v>
      </c>
    </row>
    <row r="1090" spans="1:5" ht="17.25">
      <c r="A1090" t="str">
        <f>"Youssef"</f>
        <v>Youssef</v>
      </c>
      <c r="B1090" t="str">
        <f>"Nader"</f>
        <v>Nader</v>
      </c>
      <c r="D1090" t="str">
        <f t="shared" si="62"/>
        <v>MD</v>
      </c>
      <c r="E1090" t="s">
        <v>5</v>
      </c>
    </row>
    <row r="1091" spans="1:5" ht="17.25">
      <c r="A1091" t="str">
        <f>"Yu"</f>
        <v>Yu</v>
      </c>
      <c r="B1091" t="str">
        <f>"Chung Chi"</f>
        <v>Chung Chi</v>
      </c>
      <c r="D1091" t="str">
        <f t="shared" si="62"/>
        <v>MD</v>
      </c>
      <c r="E1091" t="s">
        <v>5</v>
      </c>
    </row>
    <row r="1092" spans="1:5" ht="17.25">
      <c r="A1092" t="str">
        <f>"Yudd"</f>
        <v>Yudd</v>
      </c>
      <c r="B1092" t="str">
        <f>"Anthony"</f>
        <v>Anthony</v>
      </c>
      <c r="C1092" t="str">
        <f>"P"</f>
        <v>P</v>
      </c>
      <c r="D1092" t="str">
        <f t="shared" si="62"/>
        <v>MD</v>
      </c>
      <c r="E1092" t="s">
        <v>5</v>
      </c>
    </row>
    <row r="1093" spans="1:5" ht="17.25">
      <c r="A1093" t="str">
        <f>"Zaghloul"</f>
        <v>Zaghloul</v>
      </c>
      <c r="B1093" t="str">
        <f>"Nibal"</f>
        <v>Nibal</v>
      </c>
      <c r="D1093" t="str">
        <f t="shared" si="62"/>
        <v>MD</v>
      </c>
      <c r="E1093" t="s">
        <v>0</v>
      </c>
    </row>
    <row r="1094" spans="1:5" ht="17.25">
      <c r="A1094" t="str">
        <f>"Zakir"</f>
        <v>Zakir</v>
      </c>
      <c r="B1094" t="str">
        <f>"Ramzan"</f>
        <v>Ramzan</v>
      </c>
      <c r="C1094" t="str">
        <f>"M"</f>
        <v>M</v>
      </c>
      <c r="D1094" t="str">
        <f t="shared" si="62"/>
        <v>MD</v>
      </c>
      <c r="E1094" t="s">
        <v>0</v>
      </c>
    </row>
    <row r="1095" spans="1:5" ht="17.25">
      <c r="A1095" t="str">
        <f>"Zalewitz"</f>
        <v>Zalewitz</v>
      </c>
      <c r="B1095" t="str">
        <f>"Jodi"</f>
        <v>Jodi</v>
      </c>
      <c r="C1095" t="str">
        <f>"M"</f>
        <v>M</v>
      </c>
      <c r="D1095" t="str">
        <f t="shared" si="62"/>
        <v>MD</v>
      </c>
      <c r="E1095" t="s">
        <v>5</v>
      </c>
    </row>
    <row r="1096" spans="1:5" ht="17.25">
      <c r="A1096" t="str">
        <f>"Zannella"</f>
        <v>Zannella</v>
      </c>
      <c r="B1096" t="str">
        <f>"Robert"</f>
        <v>Robert</v>
      </c>
      <c r="D1096" t="str">
        <f>"DPM"</f>
        <v>DPM</v>
      </c>
      <c r="E1096" t="s">
        <v>5</v>
      </c>
    </row>
    <row r="1097" spans="1:5" ht="17.25">
      <c r="A1097" t="str">
        <f>"Zavotsky"</f>
        <v>Zavotsky</v>
      </c>
      <c r="B1097" t="str">
        <f>"Jeffry"</f>
        <v>Jeffry</v>
      </c>
      <c r="D1097" t="str">
        <f aca="true" t="shared" si="63" ref="D1097:D1106">"MD"</f>
        <v>MD</v>
      </c>
      <c r="E1097" t="s">
        <v>5</v>
      </c>
    </row>
    <row r="1098" spans="1:5" ht="17.25">
      <c r="A1098" t="str">
        <f>"Zayoud"</f>
        <v>Zayoud</v>
      </c>
      <c r="B1098" t="str">
        <f>"Rajaa"</f>
        <v>Rajaa</v>
      </c>
      <c r="D1098" t="str">
        <f t="shared" si="63"/>
        <v>MD</v>
      </c>
      <c r="E1098" t="s">
        <v>5</v>
      </c>
    </row>
    <row r="1099" spans="1:5" ht="17.25">
      <c r="A1099" t="str">
        <f>"Zemsky"</f>
        <v>Zemsky</v>
      </c>
      <c r="B1099" t="str">
        <f>"Lewis"</f>
        <v>Lewis</v>
      </c>
      <c r="C1099" t="str">
        <f>"M"</f>
        <v>M</v>
      </c>
      <c r="D1099" t="str">
        <f t="shared" si="63"/>
        <v>MD</v>
      </c>
      <c r="E1099" t="s">
        <v>5</v>
      </c>
    </row>
    <row r="1100" spans="1:5" ht="17.25">
      <c r="A1100" t="str">
        <f>"Zetkulic"</f>
        <v>Zetkulic</v>
      </c>
      <c r="B1100" t="str">
        <f>"Marygrace"</f>
        <v>Marygrace</v>
      </c>
      <c r="C1100" t="str">
        <f>"M"</f>
        <v>M</v>
      </c>
      <c r="D1100" t="str">
        <f t="shared" si="63"/>
        <v>MD</v>
      </c>
      <c r="E1100" t="s">
        <v>0</v>
      </c>
    </row>
    <row r="1101" spans="1:5" ht="17.25">
      <c r="A1101" t="str">
        <f>"Zheng"</f>
        <v>Zheng</v>
      </c>
      <c r="B1101" t="str">
        <f>"Shao"</f>
        <v>Shao</v>
      </c>
      <c r="D1101" t="str">
        <f t="shared" si="63"/>
        <v>MD</v>
      </c>
      <c r="E1101" t="s">
        <v>5</v>
      </c>
    </row>
    <row r="1102" spans="1:5" ht="17.25">
      <c r="A1102" t="str">
        <f>"Zhou"</f>
        <v>Zhou</v>
      </c>
      <c r="B1102" t="str">
        <f>"Ren"</f>
        <v>Ren</v>
      </c>
      <c r="D1102" t="str">
        <f t="shared" si="63"/>
        <v>MD</v>
      </c>
      <c r="E1102" t="s">
        <v>5</v>
      </c>
    </row>
    <row r="1103" spans="1:5" ht="17.25">
      <c r="A1103" t="str">
        <f>"Zicherman"</f>
        <v>Zicherman</v>
      </c>
      <c r="B1103" t="str">
        <f>"Barry"</f>
        <v>Barry</v>
      </c>
      <c r="C1103" t="str">
        <f>"A"</f>
        <v>A</v>
      </c>
      <c r="D1103" t="str">
        <f t="shared" si="63"/>
        <v>MD</v>
      </c>
      <c r="E1103" t="s">
        <v>5</v>
      </c>
    </row>
    <row r="1104" spans="1:5" ht="17.25">
      <c r="A1104" t="str">
        <f>"Zimmerman"</f>
        <v>Zimmerman</v>
      </c>
      <c r="B1104" t="str">
        <f>"Stanley"</f>
        <v>Stanley</v>
      </c>
      <c r="C1104" t="str">
        <f>"R"</f>
        <v>R</v>
      </c>
      <c r="D1104" t="str">
        <f t="shared" si="63"/>
        <v>MD</v>
      </c>
      <c r="E1104" t="s">
        <v>5</v>
      </c>
    </row>
    <row r="1105" spans="1:5" ht="17.25">
      <c r="A1105" t="str">
        <f>"Zivin-Tutela"</f>
        <v>Zivin-Tutela</v>
      </c>
      <c r="B1105" t="str">
        <f>"Tracy"</f>
        <v>Tracy</v>
      </c>
      <c r="C1105" t="str">
        <f>"H"</f>
        <v>H</v>
      </c>
      <c r="D1105" t="str">
        <f t="shared" si="63"/>
        <v>MD</v>
      </c>
      <c r="E1105" t="s">
        <v>0</v>
      </c>
    </row>
    <row r="1106" spans="1:5" ht="17.25">
      <c r="A1106" t="str">
        <f>"Zuckerman"</f>
        <v>Zuckerman</v>
      </c>
      <c r="B1106" t="str">
        <f>"Gary"</f>
        <v>Gary</v>
      </c>
      <c r="C1106" t="str">
        <f>"B"</f>
        <v>B</v>
      </c>
      <c r="D1106" t="str">
        <f t="shared" si="63"/>
        <v>MD</v>
      </c>
      <c r="E1106" t="s">
        <v>5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&amp;C&amp;"-,Bold"&amp;12MỤC III -- Financial Assistance Program (FAP, Chương Trình Hỗ Trợ Tài Chính)
Danh Sách Xác Định Tính Hội Đủ Điều Kiện Cho FAP, Bác Sĩ Được Bao Trả -- Tính từ ngày 01/01/2018 (Sắp Xếp Theo Họ)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Thompson, Shirley</dc:creator>
  <cp:keywords/>
  <dc:description/>
  <cp:lastModifiedBy>k21</cp:lastModifiedBy>
  <cp:lastPrinted>2017-01-16T21:03:54Z</cp:lastPrinted>
  <dcterms:created xsi:type="dcterms:W3CDTF">2015-11-18T18:13:20Z</dcterms:created>
  <dcterms:modified xsi:type="dcterms:W3CDTF">2018-01-26T04:11:45Z</dcterms:modified>
  <cp:category/>
  <cp:version/>
  <cp:contentType/>
  <cp:contentStatus/>
</cp:coreProperties>
</file>